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90" windowWidth="11640" windowHeight="2835" tabRatio="912" activeTab="1"/>
  </bookViews>
  <sheets>
    <sheet name="Thong tin" sheetId="1" r:id="rId1"/>
    <sheet name="06" sheetId="2" r:id="rId2"/>
    <sheet name="Việc gọn" sheetId="3" r:id="rId3"/>
    <sheet name="07" sheetId="4" r:id="rId4"/>
    <sheet name="Tiền gọn" sheetId="5" r:id="rId5"/>
    <sheet name="sua  mau an tuyen khong ro 9" sheetId="6" state="hidden" r:id="rId6"/>
  </sheets>
  <definedNames>
    <definedName name="_xlnm.Print_Titles" localSheetId="1">'06'!$6:$10</definedName>
    <definedName name="_xlnm.Print_Titles" localSheetId="3">'07'!$6:$10</definedName>
  </definedNames>
  <calcPr fullCalcOnLoad="1"/>
</workbook>
</file>

<file path=xl/sharedStrings.xml><?xml version="1.0" encoding="utf-8"?>
<sst xmlns="http://schemas.openxmlformats.org/spreadsheetml/2006/main" count="709" uniqueCount="227">
  <si>
    <t>Tân Hiệp</t>
  </si>
  <si>
    <t>Phú Quốc</t>
  </si>
  <si>
    <t>Gò Quao</t>
  </si>
  <si>
    <t>Trường hợp khác</t>
  </si>
  <si>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</si>
  <si>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</si>
  <si>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</si>
  <si>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</si>
  <si>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</si>
  <si>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</si>
  <si>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</si>
  <si>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</si>
  <si>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</si>
  <si>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</si>
  <si>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</si>
  <si>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</si>
  <si>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</si>
  <si>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</si>
  <si>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</si>
  <si>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</si>
  <si>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</si>
  <si>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</si>
  <si>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</si>
  <si>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</si>
  <si>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</si>
  <si>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</si>
  <si>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</si>
  <si>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</si>
  <si>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</si>
  <si>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</si>
  <si>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</si>
  <si>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</si>
  <si>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</si>
  <si>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</si>
  <si>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</si>
  <si>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</si>
  <si>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</si>
  <si>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</si>
  <si>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</si>
  <si>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</si>
  <si>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</si>
  <si>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</si>
  <si>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</si>
  <si>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</si>
  <si>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</si>
  <si>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</si>
  <si>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</si>
  <si>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</si>
  <si>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</si>
  <si>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</si>
  <si>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</si>
  <si>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</si>
  <si>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</si>
  <si>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</si>
  <si>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</si>
  <si>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</si>
  <si>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</si>
  <si>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</si>
  <si>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10</t>
  </si>
  <si>
    <t>11</t>
  </si>
  <si>
    <t>12</t>
  </si>
  <si>
    <t>13</t>
  </si>
  <si>
    <t>14</t>
  </si>
  <si>
    <t>Trịnh Thanh Vũ</t>
  </si>
  <si>
    <t>TỔNG CỤC THADS</t>
  </si>
  <si>
    <t>Nguyễn Văn Vũ</t>
  </si>
  <si>
    <t>15</t>
  </si>
  <si>
    <t>Võ Thị Ngọc Diễm</t>
  </si>
  <si>
    <t>Ban hành theo TT số: 08/2015/TT-BTP</t>
  </si>
  <si>
    <t>ngày 26 tháng 6 năm 2015</t>
  </si>
  <si>
    <t>TỔNG CỤC THI HÀNH ÁN DÂN SỰ</t>
  </si>
  <si>
    <t>Đơn vị nhận báo cáo:</t>
  </si>
  <si>
    <t>CỤC THADS KIÊN GIANG</t>
  </si>
  <si>
    <t>Đơn vị tính: 1.000 VN đồng</t>
  </si>
  <si>
    <t xml:space="preserve">   KẾT QUẢ THI HÀNH ÁN DÂN SỰ TÍNH BẰNG TIỀN </t>
  </si>
  <si>
    <t>Ngày nhận báo cáo:……/….…/……………</t>
  </si>
  <si>
    <t>Tổng số thụ lý</t>
  </si>
  <si>
    <t>Ủy thác thi hành án</t>
  </si>
  <si>
    <t>Cục THADS  rút lên thi hành</t>
  </si>
  <si>
    <t>Tổng số phải thi hành</t>
  </si>
  <si>
    <t>Tỷ lệ: 
( %) (xong  + đình chỉ+ giảm)/ Có điều kiện * 100%</t>
  </si>
  <si>
    <t>Có điều kiện thi hành</t>
  </si>
  <si>
    <t>Chưa có điều
 kiện hành</t>
  </si>
  <si>
    <t>Năm trước
chuyển sang</t>
  </si>
  <si>
    <t xml:space="preserve">Mới
thụ lý
</t>
  </si>
  <si>
    <t>Thi hành
xong</t>
  </si>
  <si>
    <t>Đình chỉ
thi hành án</t>
  </si>
  <si>
    <t>Giảm thi hành án</t>
  </si>
  <si>
    <t>Đang thi hành</t>
  </si>
  <si>
    <t>Hoãn
thi hành án</t>
  </si>
  <si>
    <t>Tạm đình chỉ thi hành án</t>
  </si>
  <si>
    <r>
      <t xml:space="preserve">
Tổng số </t>
    </r>
    <r>
      <rPr>
        <sz val="8"/>
        <rFont val="Times New Roman"/>
        <family val="1"/>
      </rPr>
      <t>chuyển</t>
    </r>
    <r>
      <rPr>
        <sz val="9"/>
        <rFont val="Times New Roman"/>
        <family val="1"/>
      </rPr>
      <t xml:space="preserve">
kỳ sau</t>
    </r>
  </si>
  <si>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</si>
  <si>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</si>
  <si>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Đơn vị  báo cáo:</t>
  </si>
  <si>
    <t xml:space="preserve">                                   Đơn vị tính: Việc</t>
  </si>
  <si>
    <t>Tỷ lệ: 
( %) (xong  + đình chỉ)/ Có điều kiện * 100%</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</si>
  <si>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</si>
  <si>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</si>
  <si>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</si>
  <si>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</si>
  <si>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An Biên</t>
  </si>
  <si>
    <t>Trịnh Minh Dũng</t>
  </si>
  <si>
    <t>Trần Thanh Út</t>
  </si>
  <si>
    <t>Trần Huỳnh</t>
  </si>
  <si>
    <t>Nguyễn Thị Thắm</t>
  </si>
  <si>
    <t>Nguyễn Hữu Quốc</t>
  </si>
  <si>
    <t>Lê Ngọc Ơi</t>
  </si>
  <si>
    <t>Đỗ Văn Tản</t>
  </si>
  <si>
    <t>Trần Thị Trang</t>
  </si>
  <si>
    <t>Mai Tấn Đạt</t>
  </si>
  <si>
    <t>Trần Văn Phương</t>
  </si>
  <si>
    <t>Phan Thị Tím</t>
  </si>
  <si>
    <t>Nguyễn Công Tín</t>
  </si>
  <si>
    <t>Nguyễn Thanh Thể</t>
  </si>
  <si>
    <t>Phan Nguyễn Khánh Hằng</t>
  </si>
  <si>
    <t>Lương Ngọc Thông</t>
  </si>
  <si>
    <t>Trần Thị Bảo Châu</t>
  </si>
  <si>
    <t>Nguyễn Thị Mỹ Ngọc</t>
  </si>
  <si>
    <t>Lại Thái Đền</t>
  </si>
  <si>
    <t>Nguyễn Quốc Trung</t>
  </si>
  <si>
    <t>Nguyễn Chí Nguyện</t>
  </si>
  <si>
    <t>Võ Hoàng Thảo</t>
  </si>
  <si>
    <t>Trần Thị Thanh</t>
  </si>
  <si>
    <t>Trần Hoàng Anh</t>
  </si>
  <si>
    <t>Nguyễn Văn Giờ</t>
  </si>
  <si>
    <t>Danh Diện</t>
  </si>
  <si>
    <t>Hà Trung Kiên</t>
  </si>
  <si>
    <t>Phạm Cao Đài</t>
  </si>
  <si>
    <t>Nguyễn Thanh Hồng</t>
  </si>
  <si>
    <t>Bùi Xuân Hoàn</t>
  </si>
  <si>
    <t>Dương Trung Nguyên</t>
  </si>
  <si>
    <t>Lê Hải Chinh</t>
  </si>
  <si>
    <t>Phạm Minh Hiển</t>
  </si>
  <si>
    <t>Lê Văn Chánh</t>
  </si>
  <si>
    <t>Lê Thị Chung Thủy</t>
  </si>
  <si>
    <t>Nguyễn Văn Lâm</t>
  </si>
  <si>
    <t>Lê Thị Bền</t>
  </si>
  <si>
    <t>Nguyễn Thành Long</t>
  </si>
  <si>
    <t>Danh Minh Nhường</t>
  </si>
  <si>
    <t>II.1</t>
  </si>
  <si>
    <t>II.2</t>
  </si>
  <si>
    <t>II.3</t>
  </si>
  <si>
    <t>II.4</t>
  </si>
  <si>
    <t>II.5</t>
  </si>
  <si>
    <t>II.6</t>
  </si>
  <si>
    <t>II.7</t>
  </si>
  <si>
    <t>II.8</t>
  </si>
  <si>
    <t>II.9</t>
  </si>
  <si>
    <t>II.10</t>
  </si>
  <si>
    <t>II.11</t>
  </si>
  <si>
    <t>II.12</t>
  </si>
  <si>
    <t>II.13</t>
  </si>
  <si>
    <t>II.14</t>
  </si>
  <si>
    <t>II.15</t>
  </si>
  <si>
    <t>An Minh</t>
  </si>
  <si>
    <t>Châu Thành</t>
  </si>
  <si>
    <t>Giang Thành</t>
  </si>
  <si>
    <t>Giồng Riềng</t>
  </si>
  <si>
    <t>Hà Tiên</t>
  </si>
  <si>
    <t>Hòn Đất</t>
  </si>
  <si>
    <t>Kiên Hải</t>
  </si>
  <si>
    <t>Rạch Giá</t>
  </si>
  <si>
    <t>U Minh Thượng</t>
  </si>
  <si>
    <t>Vĩnh Thuận</t>
  </si>
  <si>
    <t>Kiên Lương</t>
  </si>
  <si>
    <t>CHV</t>
  </si>
  <si>
    <t>Biểu số: 06/TK-THA (ngắn gọn)</t>
  </si>
  <si>
    <t>Biểu số: 07/TK-THA (ngắn gọn)</t>
  </si>
  <si>
    <t>Nguyễn Trung Thông</t>
  </si>
  <si>
    <t>Chung Văn Đức</t>
  </si>
  <si>
    <t>Đặng Thị Lượng</t>
  </si>
  <si>
    <t>Chưa có điều
 kiện thi hành</t>
  </si>
  <si>
    <t>Võ Thị Hồng Thắm</t>
  </si>
  <si>
    <t>Nguyễn Thanh Bình</t>
  </si>
  <si>
    <t>Viên Đình Hoàn</t>
  </si>
  <si>
    <t>Lê Thi Hồng Hạnh</t>
  </si>
  <si>
    <t>Lâm Ngọc Dững</t>
  </si>
  <si>
    <t>Vũ Hùng Tương</t>
  </si>
  <si>
    <t>Nguyễn Thị Minh Mẫn</t>
  </si>
  <si>
    <t>Lê Thị Sen</t>
  </si>
  <si>
    <t>Nguyễn Tuấn Anh</t>
  </si>
  <si>
    <t>Lê Văn Dũng</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</si>
  <si>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</si>
  <si>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</si>
  <si>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</si>
  <si>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CTHADS TỈNH KIÊN GIANG</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</si>
  <si>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</si>
  <si>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</si>
  <si>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</si>
  <si>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</si>
  <si>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</si>
  <si>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</si>
  <si>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Tiền Thanh Phú</t>
  </si>
  <si>
    <t>Lê Thị Hồng Hạnh</t>
  </si>
  <si>
    <t>Lê Thành Được</t>
  </si>
  <si>
    <t>Hồ Duy Phương Thủy</t>
  </si>
  <si>
    <t>Trần Văn Tửng</t>
  </si>
  <si>
    <t>Số chưa có điều kiện chuyển sổ theo dõi riêng</t>
  </si>
  <si>
    <t>18</t>
  </si>
  <si>
    <t>Lê Thanh Nguyên</t>
  </si>
  <si>
    <t>PHÓ CỤC TRƯỞNG</t>
  </si>
  <si>
    <t>Trương Văn Di</t>
  </si>
  <si>
    <t>Ngô Tấn Lộc</t>
  </si>
  <si>
    <t>Trần Thị Thúy An</t>
  </si>
  <si>
    <t>Lê Xuân Hòe</t>
  </si>
  <si>
    <t>Nguyễn Văn Bảy</t>
  </si>
  <si>
    <t>x</t>
  </si>
  <si>
    <t>Võ Thị Diễm Thúy</t>
  </si>
  <si>
    <t>Nguyễn Trung Bình</t>
  </si>
  <si>
    <t>Phan Thanh Bình</t>
  </si>
  <si>
    <t>Phạm Công Thành</t>
  </si>
  <si>
    <t>Tràn Văn Tây</t>
  </si>
  <si>
    <t>Trần Văn Tây</t>
  </si>
  <si>
    <t>Tiêu Minh Dương</t>
  </si>
  <si>
    <t>Lê Hoàng Thịnh</t>
  </si>
  <si>
    <t>Trần Việt Khoa</t>
  </si>
  <si>
    <t>Võ Văn Quang</t>
  </si>
  <si>
    <t>Huỳnh Thanh Bình</t>
  </si>
  <si>
    <t>Nguyễn Thị Thanh Hà</t>
  </si>
  <si>
    <t>Thái Văn Liêm</t>
  </si>
  <si>
    <t>Nguyễn Thanh Quang</t>
  </si>
  <si>
    <t>11 tháng / năm 2019</t>
  </si>
  <si>
    <t>Sử Hữu Hay</t>
  </si>
  <si>
    <t>2b</t>
  </si>
  <si>
    <t>x2b</t>
  </si>
  <si>
    <r>
      <rPr>
        <sz val="12"/>
        <color indexed="10"/>
        <rFont val="Times New Roman"/>
        <family val="1"/>
      </rPr>
      <t>Kiên Giang</t>
    </r>
    <r>
      <rPr>
        <sz val="12"/>
        <rFont val="Times New Roman"/>
        <family val="1"/>
      </rPr>
      <t>, ngày 30 tháng 8 năm 2019</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</si>
</sst>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quot;?&quot;_-;\-* #,##0.00\ &quot;?&quot;_-;_-* &quot;-&quot;&quot;?&quot;&quot;?&quot;\ &quot;?&quot;_-;_-@_-"/>
    <numFmt numFmtId="173" formatCode="_-* #,##0.00\ _?_-;\-* #,##0.00\ _?_-;_-* &quot;-&quot;&quot;?&quot;&quot;?&quot;\ _?_-;_-@_-"/>
    <numFmt numFmtId="174" formatCode="_(&quot;$&quot;* #,##0.00_);_(&quot;$&quot;* \(#,##0.00\);_(&quot;$&quot;* &quot;-&quot;&quot;?&quot;&quot;?&quot;_);_(@_)"/>
    <numFmt numFmtId="175" formatCode="_(* #,##0.00_);_(* \(#,##0.00\);_(* &quot;-&quot;&quot;?&quot;&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quot;?&quot;&quot;?&quot;\ &quot;₫&quot;_-;_-@_-"/>
    <numFmt numFmtId="183" formatCode="_-* #,##0.00\ _₫_-;\-* #,##0.00\ _₫_-;_-* &quot;-&quot;&quot;?&quot;&quot;?&quot;\ _₫_-;_-@_-"/>
    <numFmt numFmtId="184" formatCode="&quot;US$&quot;#,##0_);\(&quot;US$&quot;#,##0\)"/>
    <numFmt numFmtId="185" formatCode="&quot;US$&quot;#,##0_);[Red]\(&quot;US$&quot;#,##0\)"/>
    <numFmt numFmtId="186" formatCode="&quot;US$&quot;#,##0.00_);\(&quot;US$&quot;#,##0.00\)"/>
    <numFmt numFmtId="187" formatCode="&quot;US$&quot;#,##0.00_);[Red]\(&quot;US$&quot;#,##0.00\)"/>
    <numFmt numFmtId="188" formatCode="0.0000E+00;&quot;宐&quot;"/>
    <numFmt numFmtId="189" formatCode="0.0000E+00;&quot;羈&quot;"/>
    <numFmt numFmtId="190" formatCode="0.000E+00;&quot;羈&quot;"/>
    <numFmt numFmtId="191" formatCode="0.00E+00;&quot;羈&quot;"/>
    <numFmt numFmtId="192" formatCode="0.0E+00;&quot;羈&quot;"/>
    <numFmt numFmtId="193" formatCode="0.00000E+00;&quot;羈&quot;"/>
    <numFmt numFmtId="194" formatCode="0.000000E+00;&quot;羈&quot;"/>
    <numFmt numFmtId="195" formatCode="0.0000000E+00;&quot;羈&quot;"/>
    <numFmt numFmtId="196" formatCode="0.00000000E+00;&quot;羈&quot;"/>
    <numFmt numFmtId="197" formatCode="_(* #,##0.0_);_(* \(#,##0.0\);_(* &quot;-&quot;&quot;?&quot;&quot;?&quot;_);_(@_)"/>
    <numFmt numFmtId="198" formatCode="_(* #,##0_);_(* \(#,##0\);_(* &quot;-&quot;&quot;?&quot;&quot;?&quot;_);_(@_)"/>
    <numFmt numFmtId="199" formatCode="&quot;Yes&quot;;&quot;Yes&quot;;&quot;No&quot;"/>
    <numFmt numFmtId="200" formatCode="&quot;True&quot;;&quot;True&quot;;&quot;False&quot;"/>
    <numFmt numFmtId="201" formatCode="&quot;On&quot;;&quot;On&quot;;&quot;Off&quot;"/>
    <numFmt numFmtId="202" formatCode="[$€-2]\ #,##0.00_);[Red]\([$€-2]\ #,##0.00\)"/>
    <numFmt numFmtId="203" formatCode="[$-409]h:mm:ss\ AM/PM"/>
    <numFmt numFmtId="204" formatCode="[$-409]dddd\,\ mmmm\ dd\,\ yyyy"/>
    <numFmt numFmtId="205" formatCode="\(0\)"/>
    <numFmt numFmtId="206" formatCode="###,###,###"/>
    <numFmt numFmtId="207" formatCode="0;[Red]0"/>
    <numFmt numFmtId="208" formatCode="#,##0;[Red]#,##0"/>
    <numFmt numFmtId="209" formatCode="[$-F800]dddd\,\ mmmm\ dd\,\ yyyy"/>
    <numFmt numFmtId="210" formatCode="#,##0.00;[Red]#,##0.00"/>
    <numFmt numFmtId="211" formatCode="_(* #,##0_);_(* \(#,##0\);_(* &quot;-&quot;??_);_(@_)"/>
    <numFmt numFmtId="212" formatCode="0.0"/>
    <numFmt numFmtId="213" formatCode="0.00;[Red]0.00"/>
  </numFmts>
  <fonts count="74">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10"/>
      <name val="Arial"/>
      <family val="2"/>
    </font>
    <font>
      <sz val="9"/>
      <name val="Times New Roman"/>
      <family val="1"/>
    </font>
    <font>
      <b/>
      <sz val="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b/>
      <sz val="10.5"/>
      <name val="Times New Roman"/>
      <family val="1"/>
    </font>
    <font>
      <b/>
      <sz val="12"/>
      <name val="Tahoma"/>
      <family val="2"/>
    </font>
    <font>
      <sz val="12"/>
      <name val="Tahoma"/>
      <family val="2"/>
    </font>
    <font>
      <b/>
      <sz val="9"/>
      <name val="Tahoma"/>
      <family val="2"/>
    </font>
    <font>
      <sz val="9"/>
      <name val="Tahoma"/>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7"/>
      <name val="Times New Roman"/>
      <family val="1"/>
    </font>
    <font>
      <sz val="6"/>
      <name val="Times New Roman"/>
      <family val="1"/>
    </font>
    <font>
      <sz val="10.5"/>
      <name val="Times New Roman"/>
      <family val="1"/>
    </font>
    <font>
      <sz val="18"/>
      <name val="Times New Roman"/>
      <family val="1"/>
    </font>
    <font>
      <b/>
      <sz val="18"/>
      <name val="Times New Roman"/>
      <family val="1"/>
    </font>
    <font>
      <sz val="12"/>
      <color indexed="10"/>
      <name val="Tahoma"/>
      <family val="2"/>
    </font>
    <font>
      <b/>
      <sz val="10"/>
      <color indexed="10"/>
      <name val="Times New Roman"/>
      <family val="1"/>
    </font>
    <font>
      <sz val="9"/>
      <color indexed="8"/>
      <name val="Times New Roman"/>
      <family val="1"/>
    </font>
    <font>
      <sz val="11"/>
      <color indexed="8"/>
      <name val="Calibri"/>
      <family val="2"/>
    </font>
    <font>
      <sz val="11"/>
      <color theme="1"/>
      <name val="Calibri"/>
      <family val="2"/>
    </font>
    <font>
      <sz val="9"/>
      <color theme="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49" fillId="20" borderId="1" applyNumberFormat="0" applyAlignment="0" applyProtection="0"/>
    <xf numFmtId="0" fontId="49" fillId="20" borderId="1" applyNumberFormat="0" applyAlignment="0" applyProtection="0"/>
    <xf numFmtId="0" fontId="33" fillId="20" borderId="1" applyNumberFormat="0" applyAlignment="0" applyProtection="0"/>
    <xf numFmtId="0" fontId="35" fillId="21" borderId="2" applyNumberFormat="0" applyAlignment="0" applyProtection="0"/>
    <xf numFmtId="0" fontId="50" fillId="21" borderId="2" applyNumberFormat="0" applyAlignment="0" applyProtection="0"/>
    <xf numFmtId="0" fontId="50" fillId="21" borderId="2" applyNumberFormat="0" applyAlignment="0" applyProtection="0"/>
    <xf numFmtId="0" fontId="35" fillId="21" borderId="2" applyNumberFormat="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175" fontId="21"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28"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8" fillId="4" borderId="0" applyNumberFormat="0" applyBorder="0" applyAlignment="0" applyProtection="0"/>
    <xf numFmtId="0" fontId="25"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31" fillId="7" borderId="1" applyNumberFormat="0" applyAlignment="0" applyProtection="0"/>
    <xf numFmtId="0" fontId="56" fillId="7" borderId="1" applyNumberFormat="0" applyAlignment="0" applyProtection="0"/>
    <xf numFmtId="0" fontId="56" fillId="7" borderId="1" applyNumberFormat="0" applyAlignment="0" applyProtection="0"/>
    <xf numFmtId="0" fontId="31" fillId="7" borderId="1" applyNumberFormat="0" applyAlignment="0" applyProtection="0"/>
    <xf numFmtId="0" fontId="34"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34" fillId="0" borderId="6" applyNumberFormat="0" applyFill="0" applyAlignment="0" applyProtection="0"/>
    <xf numFmtId="0" fontId="30"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30" fillId="22"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72" fillId="0" borderId="0">
      <alignment/>
      <protection/>
    </xf>
    <xf numFmtId="0" fontId="0" fillId="0" borderId="0">
      <alignment/>
      <protection/>
    </xf>
    <xf numFmtId="0" fontId="0" fillId="23" borderId="7" applyNumberFormat="0" applyFont="0" applyAlignment="0" applyProtection="0"/>
    <xf numFmtId="0" fontId="46" fillId="23" borderId="7" applyNumberFormat="0" applyFont="0" applyAlignment="0" applyProtection="0"/>
    <xf numFmtId="0" fontId="46" fillId="23" borderId="7" applyNumberFormat="0" applyFont="0" applyAlignment="0" applyProtection="0"/>
    <xf numFmtId="0" fontId="0" fillId="23" borderId="7" applyNumberFormat="0" applyFont="0" applyAlignment="0" applyProtection="0"/>
    <xf numFmtId="0" fontId="32" fillId="20" borderId="8" applyNumberFormat="0" applyAlignment="0" applyProtection="0"/>
    <xf numFmtId="0" fontId="59" fillId="20" borderId="8" applyNumberFormat="0" applyAlignment="0" applyProtection="0"/>
    <xf numFmtId="0" fontId="59" fillId="20" borderId="8" applyNumberFormat="0" applyAlignment="0" applyProtection="0"/>
    <xf numFmtId="0" fontId="3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38" fillId="0" borderId="9" applyNumberFormat="0" applyFill="0" applyAlignment="0" applyProtection="0"/>
    <xf numFmtId="0" fontId="3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6" fillId="0" borderId="0" applyNumberFormat="0" applyFill="0" applyBorder="0" applyAlignment="0" applyProtection="0"/>
  </cellStyleXfs>
  <cellXfs count="292">
    <xf numFmtId="0" fontId="0" fillId="0" borderId="0" xfId="0" applyAlignment="1">
      <alignment/>
    </xf>
    <xf numFmtId="0" fontId="5" fillId="0" borderId="0" xfId="0" applyFont="1" applyAlignment="1">
      <alignment/>
    </xf>
    <xf numFmtId="49" fontId="0" fillId="0" borderId="0" xfId="0" applyNumberFormat="1" applyFill="1" applyAlignment="1">
      <alignment/>
    </xf>
    <xf numFmtId="49" fontId="0" fillId="24" borderId="10" xfId="0" applyNumberFormat="1" applyFont="1" applyFill="1" applyBorder="1" applyAlignment="1">
      <alignment/>
    </xf>
    <xf numFmtId="49" fontId="5" fillId="0" borderId="11" xfId="0" applyNumberFormat="1" applyFont="1" applyFill="1" applyBorder="1" applyAlignment="1">
      <alignment horizontal="left"/>
    </xf>
    <xf numFmtId="49" fontId="7"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0" xfId="0" applyNumberFormat="1" applyFont="1" applyFill="1" applyBorder="1" applyAlignment="1">
      <alignment/>
    </xf>
    <xf numFmtId="49" fontId="5" fillId="0" borderId="10" xfId="0" applyNumberFormat="1" applyFont="1" applyFill="1" applyBorder="1" applyAlignment="1">
      <alignment/>
    </xf>
    <xf numFmtId="49" fontId="5"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xf>
    <xf numFmtId="49" fontId="6" fillId="0" borderId="11" xfId="0" applyNumberFormat="1" applyFont="1" applyFill="1" applyBorder="1" applyAlignment="1">
      <alignment horizontal="left"/>
    </xf>
    <xf numFmtId="49" fontId="15"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1" xfId="0" applyNumberFormat="1" applyFont="1" applyFill="1" applyBorder="1" applyAlignment="1">
      <alignment horizontal="left"/>
    </xf>
    <xf numFmtId="49" fontId="5" fillId="0" borderId="11" xfId="0" applyNumberFormat="1" applyFont="1" applyFill="1" applyBorder="1" applyAlignment="1">
      <alignment horizontal="center"/>
    </xf>
    <xf numFmtId="49" fontId="7" fillId="0" borderId="11" xfId="0" applyNumberFormat="1" applyFont="1" applyFill="1" applyBorder="1" applyAlignment="1">
      <alignment horizontal="center"/>
    </xf>
    <xf numFmtId="49" fontId="16" fillId="0" borderId="11"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1"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0" fillId="24" borderId="0" xfId="0" applyNumberFormat="1" applyFont="1" applyFill="1" applyAlignment="1">
      <alignment/>
    </xf>
    <xf numFmtId="49" fontId="6" fillId="24" borderId="11" xfId="0" applyNumberFormat="1" applyFont="1" applyFill="1" applyBorder="1" applyAlignment="1" applyProtection="1">
      <alignment horizontal="center" vertical="center"/>
      <protection/>
    </xf>
    <xf numFmtId="49" fontId="0" fillId="24" borderId="0" xfId="0" applyNumberFormat="1" applyFont="1" applyFill="1" applyBorder="1" applyAlignment="1">
      <alignment/>
    </xf>
    <xf numFmtId="49" fontId="0" fillId="24" borderId="0" xfId="0" applyNumberFormat="1" applyFont="1" applyFill="1" applyBorder="1" applyAlignment="1">
      <alignment/>
    </xf>
    <xf numFmtId="49" fontId="0" fillId="24" borderId="0" xfId="0" applyNumberFormat="1" applyFont="1" applyFill="1" applyAlignment="1">
      <alignment/>
    </xf>
    <xf numFmtId="49" fontId="4" fillId="24" borderId="0" xfId="0" applyNumberFormat="1" applyFont="1" applyFill="1" applyAlignment="1">
      <alignment/>
    </xf>
    <xf numFmtId="49" fontId="0" fillId="24" borderId="0" xfId="0" applyNumberFormat="1" applyFont="1" applyFill="1" applyAlignment="1">
      <alignment/>
    </xf>
    <xf numFmtId="49" fontId="14" fillId="24" borderId="0" xfId="0" applyNumberFormat="1" applyFont="1" applyFill="1" applyAlignment="1">
      <alignment/>
    </xf>
    <xf numFmtId="49" fontId="3" fillId="24" borderId="0" xfId="0" applyNumberFormat="1" applyFont="1" applyFill="1" applyAlignment="1">
      <alignment/>
    </xf>
    <xf numFmtId="49" fontId="0" fillId="24" borderId="11" xfId="0" applyNumberFormat="1" applyFont="1" applyFill="1" applyBorder="1" applyAlignment="1">
      <alignment/>
    </xf>
    <xf numFmtId="49" fontId="8" fillId="24" borderId="11" xfId="0" applyNumberFormat="1" applyFont="1" applyFill="1" applyBorder="1" applyAlignment="1" applyProtection="1">
      <alignment horizontal="center" vertical="center"/>
      <protection/>
    </xf>
    <xf numFmtId="49" fontId="6" fillId="24" borderId="11" xfId="0" applyNumberFormat="1" applyFont="1" applyFill="1" applyBorder="1" applyAlignment="1" applyProtection="1">
      <alignment vertical="center"/>
      <protection/>
    </xf>
    <xf numFmtId="49" fontId="5" fillId="24" borderId="11" xfId="0" applyNumberFormat="1" applyFont="1" applyFill="1" applyBorder="1" applyAlignment="1" applyProtection="1">
      <alignment horizontal="center" vertical="center"/>
      <protection/>
    </xf>
    <xf numFmtId="49" fontId="14" fillId="24" borderId="0" xfId="0" applyNumberFormat="1" applyFont="1" applyFill="1" applyBorder="1" applyAlignment="1">
      <alignment horizontal="center" wrapText="1"/>
    </xf>
    <xf numFmtId="49" fontId="0" fillId="24" borderId="0" xfId="0" applyNumberFormat="1" applyFont="1" applyFill="1" applyBorder="1" applyAlignment="1">
      <alignment/>
    </xf>
    <xf numFmtId="49" fontId="1" fillId="24" borderId="0" xfId="0" applyNumberFormat="1" applyFont="1" applyFill="1" applyBorder="1" applyAlignment="1">
      <alignment/>
    </xf>
    <xf numFmtId="49" fontId="3" fillId="24" borderId="0" xfId="0" applyNumberFormat="1" applyFont="1" applyFill="1" applyBorder="1" applyAlignment="1">
      <alignment/>
    </xf>
    <xf numFmtId="49" fontId="2" fillId="24" borderId="0" xfId="0" applyNumberFormat="1" applyFont="1" applyFill="1" applyBorder="1" applyAlignment="1">
      <alignment/>
    </xf>
    <xf numFmtId="49" fontId="4" fillId="24" borderId="0" xfId="0" applyNumberFormat="1" applyFont="1" applyFill="1" applyAlignment="1">
      <alignment wrapText="1"/>
    </xf>
    <xf numFmtId="49" fontId="13" fillId="24" borderId="0" xfId="0" applyNumberFormat="1" applyFont="1" applyFill="1" applyAlignment="1">
      <alignment wrapText="1"/>
    </xf>
    <xf numFmtId="49" fontId="13" fillId="24" borderId="0" xfId="0" applyNumberFormat="1" applyFont="1" applyFill="1" applyAlignment="1">
      <alignment/>
    </xf>
    <xf numFmtId="49" fontId="0" fillId="24" borderId="0" xfId="0" applyNumberFormat="1" applyFill="1" applyBorder="1" applyAlignment="1">
      <alignment/>
    </xf>
    <xf numFmtId="49" fontId="7" fillId="24" borderId="0" xfId="0" applyNumberFormat="1" applyFont="1" applyFill="1" applyAlignment="1">
      <alignment/>
    </xf>
    <xf numFmtId="49" fontId="4" fillId="24" borderId="0" xfId="0" applyNumberFormat="1" applyFont="1" applyFill="1" applyBorder="1" applyAlignment="1">
      <alignment/>
    </xf>
    <xf numFmtId="49" fontId="0" fillId="24" borderId="0" xfId="0" applyNumberFormat="1" applyFont="1" applyFill="1" applyAlignment="1">
      <alignment/>
    </xf>
    <xf numFmtId="49" fontId="5" fillId="24" borderId="0" xfId="0" applyNumberFormat="1" applyFont="1" applyFill="1" applyAlignment="1">
      <alignment/>
    </xf>
    <xf numFmtId="0" fontId="5" fillId="0" borderId="11" xfId="0" applyFont="1" applyBorder="1" applyAlignment="1">
      <alignment horizontal="left" shrinkToFit="1"/>
    </xf>
    <xf numFmtId="0" fontId="5" fillId="0" borderId="11" xfId="0" applyFont="1" applyFill="1" applyBorder="1" applyAlignment="1">
      <alignment horizontal="left" shrinkToFit="1"/>
    </xf>
    <xf numFmtId="49" fontId="5" fillId="24" borderId="0" xfId="0" applyNumberFormat="1" applyFont="1" applyFill="1" applyBorder="1" applyAlignment="1">
      <alignment/>
    </xf>
    <xf numFmtId="49" fontId="6" fillId="24" borderId="0" xfId="0" applyNumberFormat="1" applyFont="1" applyFill="1" applyBorder="1" applyAlignment="1">
      <alignment/>
    </xf>
    <xf numFmtId="0" fontId="5" fillId="0" borderId="11" xfId="0" applyFont="1" applyFill="1" applyBorder="1" applyAlignment="1" applyProtection="1">
      <alignment shrinkToFit="1"/>
      <protection hidden="1"/>
    </xf>
    <xf numFmtId="49" fontId="5" fillId="24" borderId="11" xfId="0" applyNumberFormat="1" applyFont="1" applyFill="1" applyBorder="1" applyAlignment="1" applyProtection="1">
      <alignment vertical="center" shrinkToFit="1"/>
      <protection/>
    </xf>
    <xf numFmtId="0" fontId="5" fillId="0" borderId="11" xfId="0" applyFont="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3" fontId="5" fillId="0" borderId="11" xfId="0" applyNumberFormat="1" applyFont="1" applyBorder="1" applyAlignment="1">
      <alignment horizontal="left" shrinkToFit="1"/>
    </xf>
    <xf numFmtId="0" fontId="5" fillId="0" borderId="11" xfId="0" applyNumberFormat="1" applyFont="1" applyFill="1" applyBorder="1" applyAlignment="1" applyProtection="1">
      <alignment vertical="center" shrinkToFit="1"/>
      <protection/>
    </xf>
    <xf numFmtId="3" fontId="5" fillId="24" borderId="11" xfId="0" applyNumberFormat="1" applyFont="1" applyFill="1" applyBorder="1" applyAlignment="1" applyProtection="1">
      <alignment horizontal="center" vertical="center" shrinkToFit="1"/>
      <protection/>
    </xf>
    <xf numFmtId="3" fontId="5" fillId="24" borderId="11" xfId="190" applyNumberFormat="1" applyFont="1" applyFill="1" applyBorder="1" applyAlignment="1" applyProtection="1">
      <alignment horizontal="center" vertical="center" shrinkToFit="1"/>
      <protection/>
    </xf>
    <xf numFmtId="3" fontId="5" fillId="24" borderId="11" xfId="0" applyNumberFormat="1" applyFont="1" applyFill="1" applyBorder="1" applyAlignment="1">
      <alignment horizontal="center" shrinkToFit="1"/>
    </xf>
    <xf numFmtId="3" fontId="6" fillId="24" borderId="14" xfId="0" applyNumberFormat="1" applyFont="1" applyFill="1" applyBorder="1" applyAlignment="1" applyProtection="1">
      <alignment vertical="center" wrapText="1"/>
      <protection/>
    </xf>
    <xf numFmtId="3" fontId="6" fillId="24" borderId="15" xfId="0" applyNumberFormat="1" applyFont="1" applyFill="1" applyBorder="1" applyAlignment="1" applyProtection="1">
      <alignment vertical="center" wrapText="1"/>
      <protection/>
    </xf>
    <xf numFmtId="3" fontId="0" fillId="24" borderId="11" xfId="0" applyNumberFormat="1" applyFont="1" applyFill="1" applyBorder="1" applyAlignment="1" applyProtection="1">
      <alignment horizontal="center" vertical="center" shrinkToFit="1"/>
      <protection/>
    </xf>
    <xf numFmtId="3" fontId="0" fillId="24" borderId="11" xfId="0" applyNumberFormat="1" applyFont="1" applyFill="1" applyBorder="1" applyAlignment="1">
      <alignment horizontal="center" shrinkToFit="1"/>
    </xf>
    <xf numFmtId="49" fontId="0" fillId="24" borderId="0" xfId="0" applyNumberFormat="1" applyFont="1" applyFill="1" applyAlignment="1">
      <alignment horizontal="center"/>
    </xf>
    <xf numFmtId="49" fontId="0" fillId="24" borderId="10" xfId="0" applyNumberFormat="1" applyFont="1" applyFill="1" applyBorder="1" applyAlignment="1">
      <alignment horizontal="center"/>
    </xf>
    <xf numFmtId="49" fontId="0" fillId="24" borderId="11" xfId="0" applyNumberFormat="1" applyFont="1" applyFill="1" applyBorder="1" applyAlignment="1">
      <alignment/>
    </xf>
    <xf numFmtId="49" fontId="0" fillId="24" borderId="0" xfId="0" applyNumberFormat="1" applyFont="1" applyFill="1" applyBorder="1" applyAlignment="1">
      <alignment/>
    </xf>
    <xf numFmtId="3" fontId="5" fillId="0" borderId="11" xfId="0" applyNumberFormat="1" applyFont="1" applyFill="1" applyBorder="1" applyAlignment="1" applyProtection="1">
      <alignment horizontal="center" vertical="center" shrinkToFit="1"/>
      <protection/>
    </xf>
    <xf numFmtId="3" fontId="8" fillId="0" borderId="11" xfId="0" applyNumberFormat="1" applyFont="1" applyFill="1" applyBorder="1" applyAlignment="1" applyProtection="1">
      <alignment horizontal="center" vertical="center" shrinkToFit="1"/>
      <protection/>
    </xf>
    <xf numFmtId="49" fontId="0" fillId="24" borderId="0" xfId="0" applyNumberFormat="1" applyFill="1" applyAlignment="1">
      <alignment/>
    </xf>
    <xf numFmtId="3" fontId="0" fillId="24" borderId="0" xfId="0" applyNumberFormat="1" applyFont="1" applyFill="1" applyAlignment="1">
      <alignment/>
    </xf>
    <xf numFmtId="3" fontId="6" fillId="24" borderId="0" xfId="0" applyNumberFormat="1" applyFont="1" applyFill="1" applyBorder="1" applyAlignment="1">
      <alignment/>
    </xf>
    <xf numFmtId="3" fontId="1" fillId="24" borderId="0" xfId="0" applyNumberFormat="1" applyFont="1" applyFill="1" applyBorder="1" applyAlignment="1">
      <alignment/>
    </xf>
    <xf numFmtId="49" fontId="5" fillId="24" borderId="11" xfId="0" applyNumberFormat="1" applyFont="1" applyFill="1" applyBorder="1" applyAlignment="1" applyProtection="1">
      <alignment vertical="center"/>
      <protection/>
    </xf>
    <xf numFmtId="49" fontId="4" fillId="24" borderId="11" xfId="0" applyNumberFormat="1" applyFont="1" applyFill="1" applyBorder="1" applyAlignment="1" applyProtection="1">
      <alignment vertical="center" shrinkToFit="1"/>
      <protection/>
    </xf>
    <xf numFmtId="3" fontId="6" fillId="25" borderId="11" xfId="0" applyNumberFormat="1" applyFont="1" applyFill="1" applyBorder="1" applyAlignment="1" applyProtection="1">
      <alignment horizontal="center" vertical="center" shrinkToFit="1"/>
      <protection/>
    </xf>
    <xf numFmtId="3" fontId="23" fillId="25" borderId="11" xfId="0" applyNumberFormat="1" applyFont="1" applyFill="1" applyBorder="1" applyAlignment="1" applyProtection="1">
      <alignment horizontal="center" vertical="center" shrinkToFit="1"/>
      <protection/>
    </xf>
    <xf numFmtId="4" fontId="6" fillId="25" borderId="11" xfId="0" applyNumberFormat="1" applyFont="1" applyFill="1" applyBorder="1" applyAlignment="1" applyProtection="1">
      <alignment horizontal="center" vertical="center" shrinkToFit="1"/>
      <protection/>
    </xf>
    <xf numFmtId="4" fontId="23" fillId="25" borderId="11" xfId="0" applyNumberFormat="1" applyFont="1" applyFill="1" applyBorder="1" applyAlignment="1" applyProtection="1">
      <alignment horizontal="center" vertical="center" shrinkToFit="1"/>
      <protection/>
    </xf>
    <xf numFmtId="0" fontId="13" fillId="24" borderId="0" xfId="0" applyNumberFormat="1" applyFont="1" applyFill="1" applyAlignment="1">
      <alignment horizontal="center"/>
    </xf>
    <xf numFmtId="0" fontId="0" fillId="0" borderId="11" xfId="0" applyBorder="1" applyAlignment="1">
      <alignment/>
    </xf>
    <xf numFmtId="0" fontId="0" fillId="26" borderId="11" xfId="0" applyFill="1" applyBorder="1" applyAlignment="1">
      <alignment/>
    </xf>
    <xf numFmtId="0" fontId="18" fillId="26" borderId="11" xfId="0" applyFont="1" applyFill="1" applyBorder="1" applyAlignment="1">
      <alignment/>
    </xf>
    <xf numFmtId="0" fontId="0" fillId="0" borderId="16" xfId="0" applyFill="1" applyBorder="1" applyAlignment="1">
      <alignment/>
    </xf>
    <xf numFmtId="0" fontId="0" fillId="26" borderId="16" xfId="0" applyFont="1" applyFill="1" applyBorder="1" applyAlignment="1">
      <alignment/>
    </xf>
    <xf numFmtId="0" fontId="4" fillId="24" borderId="0" xfId="0" applyNumberFormat="1" applyFont="1" applyFill="1" applyBorder="1" applyAlignment="1">
      <alignment/>
    </xf>
    <xf numFmtId="0" fontId="14" fillId="24" borderId="0" xfId="0" applyNumberFormat="1" applyFont="1" applyFill="1" applyBorder="1" applyAlignment="1">
      <alignment horizontal="center" wrapText="1"/>
    </xf>
    <xf numFmtId="0" fontId="3" fillId="24" borderId="0" xfId="0" applyNumberFormat="1" applyFont="1" applyFill="1" applyBorder="1" applyAlignment="1">
      <alignment/>
    </xf>
    <xf numFmtId="0" fontId="13" fillId="24" borderId="0" xfId="0" applyNumberFormat="1" applyFont="1" applyFill="1" applyBorder="1" applyAlignment="1">
      <alignment horizontal="center" wrapText="1"/>
    </xf>
    <xf numFmtId="0" fontId="13" fillId="24" borderId="0" xfId="0" applyNumberFormat="1" applyFont="1" applyFill="1" applyBorder="1" applyAlignment="1">
      <alignment horizontal="center" vertical="center"/>
    </xf>
    <xf numFmtId="0" fontId="7" fillId="24" borderId="0" xfId="0" applyNumberFormat="1" applyFont="1" applyFill="1" applyAlignment="1">
      <alignment/>
    </xf>
    <xf numFmtId="0" fontId="4" fillId="24" borderId="0" xfId="0" applyNumberFormat="1" applyFont="1" applyFill="1" applyAlignment="1">
      <alignment wrapText="1"/>
    </xf>
    <xf numFmtId="0" fontId="0" fillId="24" borderId="0" xfId="0" applyNumberFormat="1" applyFont="1" applyFill="1" applyAlignment="1">
      <alignment/>
    </xf>
    <xf numFmtId="0" fontId="0" fillId="24" borderId="0" xfId="0" applyNumberFormat="1" applyFont="1" applyFill="1" applyAlignment="1">
      <alignment/>
    </xf>
    <xf numFmtId="0" fontId="0" fillId="24" borderId="0" xfId="0" applyNumberFormat="1" applyFont="1" applyFill="1" applyAlignment="1">
      <alignment horizontal="center" wrapText="1"/>
    </xf>
    <xf numFmtId="0" fontId="0" fillId="24" borderId="0" xfId="0" applyNumberFormat="1" applyFont="1" applyFill="1" applyAlignment="1">
      <alignment/>
    </xf>
    <xf numFmtId="0" fontId="0" fillId="24" borderId="0" xfId="0" applyNumberFormat="1" applyFont="1" applyFill="1" applyAlignment="1">
      <alignment/>
    </xf>
    <xf numFmtId="0" fontId="0" fillId="26" borderId="11" xfId="0" applyFont="1" applyFill="1" applyBorder="1" applyAlignment="1">
      <alignment/>
    </xf>
    <xf numFmtId="3" fontId="42" fillId="24" borderId="11" xfId="0" applyNumberFormat="1" applyFont="1" applyFill="1" applyBorder="1" applyAlignment="1" applyProtection="1">
      <alignment horizontal="center" vertical="center" shrinkToFit="1"/>
      <protection/>
    </xf>
    <xf numFmtId="4" fontId="42" fillId="24" borderId="11" xfId="0" applyNumberFormat="1" applyFont="1" applyFill="1" applyBorder="1" applyAlignment="1" applyProtection="1">
      <alignment horizontal="center" vertical="center" shrinkToFit="1"/>
      <protection/>
    </xf>
    <xf numFmtId="3" fontId="43" fillId="24" borderId="11" xfId="0" applyNumberFormat="1" applyFont="1" applyFill="1" applyBorder="1" applyAlignment="1" applyProtection="1">
      <alignment horizontal="center" vertical="center" shrinkToFit="1"/>
      <protection/>
    </xf>
    <xf numFmtId="3" fontId="44" fillId="24" borderId="11" xfId="0" applyNumberFormat="1" applyFont="1" applyFill="1" applyBorder="1" applyAlignment="1" applyProtection="1">
      <alignment horizontal="center" vertical="center" shrinkToFit="1"/>
      <protection/>
    </xf>
    <xf numFmtId="4" fontId="44" fillId="24" borderId="11" xfId="0" applyNumberFormat="1" applyFont="1" applyFill="1" applyBorder="1" applyAlignment="1" applyProtection="1">
      <alignment horizontal="center" vertical="center" shrinkToFit="1"/>
      <protection/>
    </xf>
    <xf numFmtId="3" fontId="45" fillId="24" borderId="11" xfId="0" applyNumberFormat="1" applyFont="1" applyFill="1" applyBorder="1" applyAlignment="1" applyProtection="1">
      <alignment horizontal="center" vertical="center" shrinkToFit="1"/>
      <protection/>
    </xf>
    <xf numFmtId="0" fontId="4" fillId="0" borderId="11" xfId="0" applyFont="1" applyBorder="1" applyAlignment="1">
      <alignment shrinkToFit="1"/>
    </xf>
    <xf numFmtId="49" fontId="4" fillId="0" borderId="0" xfId="0" applyNumberFormat="1" applyFont="1" applyFill="1" applyAlignment="1" applyProtection="1">
      <alignment/>
      <protection locked="0"/>
    </xf>
    <xf numFmtId="49" fontId="4" fillId="0" borderId="11" xfId="0" applyNumberFormat="1" applyFont="1" applyFill="1" applyBorder="1" applyAlignment="1" applyProtection="1">
      <alignment horizontal="center"/>
      <protection locked="0"/>
    </xf>
    <xf numFmtId="3" fontId="5" fillId="0" borderId="11" xfId="191" applyNumberFormat="1" applyFont="1" applyFill="1" applyBorder="1" applyAlignment="1" applyProtection="1">
      <alignment horizontal="center" vertical="center" shrinkToFit="1"/>
      <protection/>
    </xf>
    <xf numFmtId="3" fontId="5" fillId="0" borderId="11" xfId="0" applyNumberFormat="1" applyFont="1" applyFill="1" applyBorder="1" applyAlignment="1">
      <alignment horizontal="center" shrinkToFit="1"/>
    </xf>
    <xf numFmtId="3" fontId="5" fillId="24" borderId="0" xfId="0" applyNumberFormat="1" applyFont="1" applyFill="1" applyAlignment="1">
      <alignment/>
    </xf>
    <xf numFmtId="3" fontId="5" fillId="24" borderId="0" xfId="0" applyNumberFormat="1" applyFont="1" applyFill="1" applyBorder="1" applyAlignment="1">
      <alignment/>
    </xf>
    <xf numFmtId="3" fontId="0" fillId="24" borderId="0" xfId="0" applyNumberFormat="1" applyFont="1" applyFill="1" applyAlignment="1">
      <alignment/>
    </xf>
    <xf numFmtId="0" fontId="0" fillId="24" borderId="0" xfId="0" applyNumberFormat="1" applyFont="1" applyFill="1" applyAlignment="1">
      <alignment horizontal="center" wrapText="1"/>
    </xf>
    <xf numFmtId="49" fontId="0" fillId="24" borderId="0" xfId="0" applyNumberFormat="1" applyFont="1" applyFill="1" applyAlignment="1">
      <alignment horizontal="center"/>
    </xf>
    <xf numFmtId="49" fontId="0" fillId="24" borderId="10" xfId="0" applyNumberFormat="1" applyFont="1" applyFill="1" applyBorder="1" applyAlignment="1">
      <alignment/>
    </xf>
    <xf numFmtId="3" fontId="0" fillId="24" borderId="0" xfId="0" applyNumberFormat="1" applyFont="1" applyFill="1" applyBorder="1" applyAlignment="1">
      <alignment/>
    </xf>
    <xf numFmtId="3" fontId="0" fillId="24" borderId="11" xfId="190" applyNumberFormat="1" applyFont="1" applyFill="1" applyBorder="1" applyAlignment="1" applyProtection="1">
      <alignment horizontal="center" vertical="center" shrinkToFit="1"/>
      <protection/>
    </xf>
    <xf numFmtId="3" fontId="2" fillId="24" borderId="0" xfId="0" applyNumberFormat="1" applyFont="1" applyFill="1" applyBorder="1" applyAlignment="1">
      <alignment/>
    </xf>
    <xf numFmtId="0" fontId="5" fillId="24" borderId="11" xfId="0" applyNumberFormat="1" applyFont="1" applyFill="1" applyBorder="1" applyAlignment="1">
      <alignment horizontal="center" shrinkToFit="1"/>
    </xf>
    <xf numFmtId="3" fontId="68" fillId="24" borderId="11" xfId="0" applyNumberFormat="1" applyFont="1" applyFill="1" applyBorder="1" applyAlignment="1" applyProtection="1">
      <alignment horizontal="center" vertical="center" shrinkToFit="1"/>
      <protection/>
    </xf>
    <xf numFmtId="41" fontId="4" fillId="24" borderId="13" xfId="0" applyNumberFormat="1" applyFont="1" applyFill="1" applyBorder="1" applyAlignment="1">
      <alignment horizontal="center" vertical="center"/>
    </xf>
    <xf numFmtId="211" fontId="0" fillId="0" borderId="11" xfId="125" applyNumberFormat="1" applyFont="1" applyBorder="1" applyAlignment="1" applyProtection="1">
      <alignment/>
      <protection locked="0"/>
    </xf>
    <xf numFmtId="211" fontId="22" fillId="0" borderId="11" xfId="125" applyNumberFormat="1" applyFont="1" applyBorder="1" applyAlignment="1" applyProtection="1">
      <alignment shrinkToFit="1"/>
      <protection locked="0"/>
    </xf>
    <xf numFmtId="211" fontId="22" fillId="0" borderId="11" xfId="125" applyNumberFormat="1" applyFont="1" applyFill="1" applyBorder="1" applyAlignment="1" applyProtection="1">
      <alignment shrinkToFit="1"/>
      <protection locked="0"/>
    </xf>
    <xf numFmtId="3" fontId="8" fillId="24" borderId="11" xfId="0" applyNumberFormat="1" applyFont="1" applyFill="1" applyBorder="1" applyAlignment="1" applyProtection="1">
      <alignment horizontal="right" vertical="center" shrinkToFit="1"/>
      <protection/>
    </xf>
    <xf numFmtId="3" fontId="8" fillId="24" borderId="11" xfId="191" applyNumberFormat="1" applyFont="1" applyFill="1" applyBorder="1" applyAlignment="1" applyProtection="1">
      <alignment horizontal="right" vertical="center" shrinkToFit="1"/>
      <protection/>
    </xf>
    <xf numFmtId="3" fontId="8" fillId="24" borderId="11" xfId="0" applyNumberFormat="1" applyFont="1" applyFill="1" applyBorder="1" applyAlignment="1">
      <alignment horizontal="right" vertical="center" shrinkToFit="1"/>
    </xf>
    <xf numFmtId="3" fontId="8" fillId="24" borderId="11" xfId="191" applyNumberFormat="1" applyFont="1" applyFill="1" applyBorder="1" applyAlignment="1" applyProtection="1">
      <alignment horizontal="center" vertical="center" shrinkToFit="1"/>
      <protection/>
    </xf>
    <xf numFmtId="0" fontId="5" fillId="0" borderId="11" xfId="0" applyFont="1" applyFill="1" applyBorder="1" applyAlignment="1">
      <alignment horizontal="left"/>
    </xf>
    <xf numFmtId="49" fontId="7" fillId="24" borderId="0" xfId="0" applyNumberFormat="1" applyFont="1" applyFill="1" applyBorder="1" applyAlignment="1">
      <alignment wrapText="1"/>
    </xf>
    <xf numFmtId="49" fontId="41" fillId="24" borderId="0" xfId="0" applyNumberFormat="1" applyFont="1" applyFill="1" applyBorder="1" applyAlignment="1">
      <alignment wrapText="1"/>
    </xf>
    <xf numFmtId="4" fontId="0" fillId="24" borderId="0" xfId="0" applyNumberFormat="1" applyFont="1" applyFill="1" applyAlignment="1">
      <alignment/>
    </xf>
    <xf numFmtId="4" fontId="0" fillId="24" borderId="0" xfId="0" applyNumberFormat="1" applyFont="1" applyFill="1" applyAlignment="1">
      <alignment/>
    </xf>
    <xf numFmtId="4" fontId="0" fillId="24" borderId="0" xfId="0" applyNumberFormat="1" applyFont="1" applyFill="1" applyBorder="1" applyAlignment="1">
      <alignment/>
    </xf>
    <xf numFmtId="4" fontId="5" fillId="24" borderId="0" xfId="0" applyNumberFormat="1" applyFont="1" applyFill="1" applyAlignment="1">
      <alignment/>
    </xf>
    <xf numFmtId="49" fontId="22" fillId="24" borderId="0" xfId="0" applyNumberFormat="1" applyFont="1" applyFill="1" applyBorder="1" applyAlignment="1" applyProtection="1">
      <alignment horizontal="center" vertical="center" wrapText="1"/>
      <protection/>
    </xf>
    <xf numFmtId="49" fontId="22" fillId="24" borderId="0" xfId="0" applyNumberFormat="1" applyFont="1" applyFill="1" applyBorder="1" applyAlignment="1">
      <alignment horizontal="center" vertical="center" wrapText="1"/>
    </xf>
    <xf numFmtId="209" fontId="14" fillId="24" borderId="0" xfId="0" applyNumberFormat="1" applyFont="1" applyFill="1" applyBorder="1" applyAlignment="1">
      <alignment horizontal="center" vertical="center"/>
    </xf>
    <xf numFmtId="4" fontId="0" fillId="24" borderId="0" xfId="0" applyNumberFormat="1" applyFont="1" applyFill="1" applyBorder="1" applyAlignment="1">
      <alignment horizontal="center"/>
    </xf>
    <xf numFmtId="4" fontId="0" fillId="24" borderId="0" xfId="0" applyNumberFormat="1" applyFont="1" applyFill="1" applyBorder="1" applyAlignment="1">
      <alignment wrapText="1"/>
    </xf>
    <xf numFmtId="4" fontId="0" fillId="24" borderId="0" xfId="0" applyNumberFormat="1" applyFont="1" applyFill="1" applyBorder="1" applyAlignment="1">
      <alignment/>
    </xf>
    <xf numFmtId="4" fontId="5" fillId="0" borderId="0" xfId="0" applyNumberFormat="1" applyFont="1" applyFill="1" applyAlignment="1">
      <alignment/>
    </xf>
    <xf numFmtId="4" fontId="1" fillId="24" borderId="0" xfId="0" applyNumberFormat="1" applyFont="1" applyFill="1" applyBorder="1" applyAlignment="1">
      <alignment/>
    </xf>
    <xf numFmtId="4" fontId="3" fillId="24" borderId="0" xfId="0" applyNumberFormat="1" applyFont="1" applyFill="1" applyBorder="1" applyAlignment="1">
      <alignment/>
    </xf>
    <xf numFmtId="4" fontId="2" fillId="24" borderId="0" xfId="0" applyNumberFormat="1" applyFont="1" applyFill="1" applyBorder="1" applyAlignment="1">
      <alignment/>
    </xf>
    <xf numFmtId="37" fontId="63" fillId="24" borderId="11" xfId="0" applyNumberFormat="1" applyFont="1" applyFill="1" applyBorder="1" applyAlignment="1" applyProtection="1">
      <alignment horizontal="center" vertical="center" shrinkToFit="1"/>
      <protection/>
    </xf>
    <xf numFmtId="37" fontId="64" fillId="24" borderId="11" xfId="0" applyNumberFormat="1" applyFont="1" applyFill="1" applyBorder="1" applyAlignment="1" applyProtection="1">
      <alignment horizontal="center" vertical="center" shrinkToFit="1"/>
      <protection/>
    </xf>
    <xf numFmtId="3" fontId="8" fillId="24" borderId="11" xfId="0" applyNumberFormat="1" applyFont="1" applyFill="1" applyBorder="1" applyAlignment="1" applyProtection="1">
      <alignment horizontal="center" vertical="center" shrinkToFit="1"/>
      <protection/>
    </xf>
    <xf numFmtId="3" fontId="22" fillId="24" borderId="11" xfId="0" applyNumberFormat="1" applyFont="1" applyFill="1" applyBorder="1" applyAlignment="1" applyProtection="1">
      <alignment horizontal="center" vertical="center" shrinkToFit="1"/>
      <protection/>
    </xf>
    <xf numFmtId="3" fontId="22" fillId="24" borderId="11" xfId="191" applyNumberFormat="1" applyFont="1" applyFill="1" applyBorder="1" applyAlignment="1" applyProtection="1">
      <alignment horizontal="center" vertical="center" shrinkToFit="1"/>
      <protection/>
    </xf>
    <xf numFmtId="3" fontId="22" fillId="24" borderId="11" xfId="0" applyNumberFormat="1" applyFont="1" applyFill="1" applyBorder="1" applyAlignment="1">
      <alignment horizontal="center" shrinkToFit="1"/>
    </xf>
    <xf numFmtId="1" fontId="65" fillId="24" borderId="11" xfId="180" applyNumberFormat="1" applyFont="1" applyFill="1" applyBorder="1" applyAlignment="1">
      <alignment horizontal="center" vertical="center" wrapText="1"/>
      <protection/>
    </xf>
    <xf numFmtId="3" fontId="0" fillId="24" borderId="11" xfId="191" applyNumberFormat="1" applyFont="1" applyFill="1" applyBorder="1" applyAlignment="1" applyProtection="1">
      <alignment horizontal="center" vertical="center" shrinkToFit="1"/>
      <protection/>
    </xf>
    <xf numFmtId="1" fontId="65" fillId="24" borderId="11" xfId="0" applyNumberFormat="1" applyFont="1" applyFill="1" applyBorder="1" applyAlignment="1">
      <alignment vertical="center" wrapText="1"/>
    </xf>
    <xf numFmtId="3" fontId="0" fillId="24" borderId="11" xfId="0" applyNumberFormat="1" applyFont="1" applyFill="1" applyBorder="1" applyAlignment="1" applyProtection="1">
      <alignment vertical="center" shrinkToFit="1"/>
      <protection/>
    </xf>
    <xf numFmtId="3" fontId="0" fillId="24" borderId="11" xfId="191" applyNumberFormat="1" applyFont="1" applyFill="1" applyBorder="1" applyAlignment="1" applyProtection="1">
      <alignment vertical="center" shrinkToFit="1"/>
      <protection/>
    </xf>
    <xf numFmtId="3" fontId="0" fillId="24" borderId="11" xfId="0" applyNumberFormat="1" applyFont="1" applyFill="1" applyBorder="1" applyAlignment="1">
      <alignment vertical="center" shrinkToFit="1"/>
    </xf>
    <xf numFmtId="3" fontId="0" fillId="24" borderId="11" xfId="0" applyNumberFormat="1" applyFont="1" applyFill="1" applyBorder="1" applyAlignment="1">
      <alignment horizontal="center" vertical="center" shrinkToFit="1"/>
    </xf>
    <xf numFmtId="3" fontId="65" fillId="24" borderId="11" xfId="0" applyNumberFormat="1" applyFont="1" applyFill="1" applyBorder="1" applyAlignment="1">
      <alignment vertical="center" shrinkToFit="1"/>
    </xf>
    <xf numFmtId="3" fontId="8" fillId="24" borderId="11" xfId="0" applyNumberFormat="1" applyFont="1" applyFill="1" applyBorder="1" applyAlignment="1">
      <alignment vertical="center" shrinkToFit="1"/>
    </xf>
    <xf numFmtId="3" fontId="8" fillId="24" borderId="11" xfId="0" applyNumberFormat="1" applyFont="1" applyFill="1" applyBorder="1" applyAlignment="1">
      <alignment vertical="center" wrapText="1"/>
    </xf>
    <xf numFmtId="49" fontId="0" fillId="24" borderId="10" xfId="0" applyNumberFormat="1" applyFont="1" applyFill="1" applyBorder="1" applyAlignment="1">
      <alignment horizontal="center" vertical="center"/>
    </xf>
    <xf numFmtId="49" fontId="69" fillId="24" borderId="11" xfId="0" applyNumberFormat="1" applyFont="1" applyFill="1" applyBorder="1" applyAlignment="1" applyProtection="1">
      <alignment vertical="center" shrinkToFit="1"/>
      <protection/>
    </xf>
    <xf numFmtId="0" fontId="5" fillId="0" borderId="11" xfId="0" applyFont="1" applyBorder="1" applyAlignment="1">
      <alignment horizontal="left" vertical="center" shrinkToFit="1"/>
    </xf>
    <xf numFmtId="0" fontId="5" fillId="0" borderId="11" xfId="0" applyFont="1" applyFill="1" applyBorder="1" applyAlignment="1">
      <alignment horizontal="left" vertical="center" shrinkToFit="1"/>
    </xf>
    <xf numFmtId="49" fontId="69" fillId="24" borderId="11" xfId="0" applyNumberFormat="1" applyFont="1" applyFill="1" applyBorder="1" applyAlignment="1" applyProtection="1">
      <alignment vertical="center"/>
      <protection/>
    </xf>
    <xf numFmtId="3" fontId="66" fillId="24" borderId="0" xfId="0" applyNumberFormat="1" applyFont="1" applyFill="1" applyAlignment="1">
      <alignment/>
    </xf>
    <xf numFmtId="3" fontId="66" fillId="24" borderId="0" xfId="0" applyNumberFormat="1" applyFont="1" applyFill="1" applyBorder="1" applyAlignment="1">
      <alignment/>
    </xf>
    <xf numFmtId="3" fontId="67" fillId="24" borderId="0" xfId="0" applyNumberFormat="1" applyFont="1" applyFill="1" applyBorder="1" applyAlignment="1">
      <alignment/>
    </xf>
    <xf numFmtId="3" fontId="66" fillId="24" borderId="0" xfId="0" applyNumberFormat="1" applyFont="1" applyFill="1" applyBorder="1" applyAlignment="1">
      <alignment/>
    </xf>
    <xf numFmtId="49" fontId="4" fillId="24" borderId="11" xfId="0" applyNumberFormat="1" applyFont="1" applyFill="1" applyBorder="1" applyAlignment="1">
      <alignment horizontal="center" vertical="center"/>
    </xf>
    <xf numFmtId="3" fontId="0" fillId="24" borderId="11" xfId="191" applyNumberFormat="1" applyFont="1" applyFill="1" applyBorder="1" applyAlignment="1" applyProtection="1">
      <alignment horizontal="center" vertical="center" shrinkToFit="1"/>
      <protection/>
    </xf>
    <xf numFmtId="41" fontId="63" fillId="24" borderId="11" xfId="0" applyNumberFormat="1" applyFont="1" applyFill="1" applyBorder="1" applyAlignment="1" applyProtection="1">
      <alignment horizontal="center" vertical="center" shrinkToFit="1"/>
      <protection/>
    </xf>
    <xf numFmtId="3" fontId="70" fillId="24" borderId="11" xfId="0" applyNumberFormat="1" applyFont="1" applyFill="1" applyBorder="1" applyAlignment="1">
      <alignment vertical="center" shrinkToFit="1"/>
    </xf>
    <xf numFmtId="41" fontId="63" fillId="24" borderId="11" xfId="191" applyNumberFormat="1" applyFont="1" applyFill="1" applyBorder="1" applyAlignment="1" applyProtection="1">
      <alignment horizontal="center" vertical="center" shrinkToFit="1"/>
      <protection/>
    </xf>
    <xf numFmtId="3" fontId="11" fillId="0" borderId="11" xfId="181" applyNumberFormat="1" applyFont="1" applyFill="1" applyBorder="1" applyAlignment="1" applyProtection="1">
      <alignment horizontal="center" vertical="center" shrinkToFit="1"/>
      <protection locked="0"/>
    </xf>
    <xf numFmtId="3" fontId="22" fillId="0" borderId="11" xfId="181" applyNumberFormat="1" applyFont="1" applyFill="1" applyBorder="1" applyAlignment="1" applyProtection="1">
      <alignment horizontal="center" vertical="center" shrinkToFit="1"/>
      <protection locked="0"/>
    </xf>
    <xf numFmtId="3" fontId="73" fillId="24" borderId="11" xfId="0" applyNumberFormat="1" applyFont="1" applyFill="1" applyBorder="1" applyAlignment="1" applyProtection="1">
      <alignment horizontal="center" vertical="center" shrinkToFit="1"/>
      <protection locked="0"/>
    </xf>
    <xf numFmtId="3" fontId="73" fillId="24" borderId="11" xfId="191" applyNumberFormat="1" applyFont="1" applyFill="1" applyBorder="1" applyAlignment="1" applyProtection="1">
      <alignment horizontal="center" vertical="center" shrinkToFit="1"/>
      <protection locked="0"/>
    </xf>
    <xf numFmtId="3" fontId="73" fillId="24" borderId="11" xfId="0" applyNumberFormat="1" applyFont="1" applyFill="1" applyBorder="1" applyAlignment="1" applyProtection="1">
      <alignment horizontal="center" shrinkToFit="1"/>
      <protection locked="0"/>
    </xf>
    <xf numFmtId="3" fontId="22" fillId="24" borderId="11" xfId="0" applyNumberFormat="1" applyFont="1" applyFill="1" applyBorder="1" applyAlignment="1" applyProtection="1">
      <alignment horizontal="center" vertical="center" shrinkToFit="1"/>
      <protection locked="0"/>
    </xf>
    <xf numFmtId="3" fontId="22" fillId="24" borderId="11" xfId="191" applyNumberFormat="1" applyFont="1" applyFill="1" applyBorder="1" applyAlignment="1" applyProtection="1">
      <alignment horizontal="center" vertical="center" shrinkToFit="1"/>
      <protection locked="0"/>
    </xf>
    <xf numFmtId="3" fontId="22" fillId="24" borderId="11" xfId="0" applyNumberFormat="1" applyFont="1" applyFill="1" applyBorder="1" applyAlignment="1" applyProtection="1">
      <alignment horizontal="center" shrinkToFit="1"/>
      <protection locked="0"/>
    </xf>
    <xf numFmtId="3" fontId="22" fillId="24" borderId="11" xfId="0" applyNumberFormat="1" applyFont="1" applyFill="1" applyBorder="1" applyAlignment="1" applyProtection="1">
      <alignment horizontal="left" vertical="center" shrinkToFit="1"/>
      <protection/>
    </xf>
    <xf numFmtId="3" fontId="8" fillId="24" borderId="11" xfId="0" applyNumberFormat="1" applyFont="1" applyFill="1" applyBorder="1" applyAlignment="1" applyProtection="1">
      <alignment horizontal="left" vertical="center" shrinkToFit="1"/>
      <protection/>
    </xf>
    <xf numFmtId="4" fontId="5" fillId="24" borderId="11" xfId="0" applyNumberFormat="1" applyFont="1" applyFill="1" applyBorder="1" applyAlignment="1" applyProtection="1">
      <alignment horizontal="left" vertical="center" shrinkToFit="1"/>
      <protection/>
    </xf>
    <xf numFmtId="0" fontId="0" fillId="27" borderId="10"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3" fillId="24" borderId="0" xfId="0" applyNumberFormat="1" applyFont="1" applyFill="1" applyAlignment="1">
      <alignment horizontal="center" wrapText="1"/>
    </xf>
    <xf numFmtId="49" fontId="13" fillId="24" borderId="0" xfId="0" applyNumberFormat="1" applyFont="1" applyFill="1" applyAlignment="1">
      <alignment horizontal="center"/>
    </xf>
    <xf numFmtId="0" fontId="13" fillId="24" borderId="0" xfId="0" applyNumberFormat="1" applyFont="1" applyFill="1" applyAlignment="1">
      <alignment horizontal="center"/>
    </xf>
    <xf numFmtId="0" fontId="7" fillId="24" borderId="17" xfId="0" applyNumberFormat="1" applyFont="1" applyFill="1" applyBorder="1" applyAlignment="1">
      <alignment horizontal="center" vertical="center" wrapText="1"/>
    </xf>
    <xf numFmtId="0" fontId="7" fillId="24" borderId="18" xfId="0" applyNumberFormat="1" applyFont="1" applyFill="1" applyBorder="1" applyAlignment="1">
      <alignment horizontal="center" vertical="center" wrapText="1"/>
    </xf>
    <xf numFmtId="0" fontId="7" fillId="24" borderId="19" xfId="0" applyNumberFormat="1" applyFont="1" applyFill="1" applyBorder="1" applyAlignment="1">
      <alignment horizontal="center" vertical="center" wrapText="1"/>
    </xf>
    <xf numFmtId="0" fontId="7" fillId="24" borderId="20" xfId="0" applyNumberFormat="1" applyFont="1" applyFill="1" applyBorder="1" applyAlignment="1">
      <alignment horizontal="center" vertical="center" wrapText="1"/>
    </xf>
    <xf numFmtId="0" fontId="7" fillId="24" borderId="21" xfId="0" applyNumberFormat="1" applyFont="1" applyFill="1" applyBorder="1" applyAlignment="1">
      <alignment horizontal="center" vertical="center" wrapText="1"/>
    </xf>
    <xf numFmtId="0" fontId="7" fillId="24" borderId="22" xfId="0" applyNumberFormat="1" applyFont="1" applyFill="1" applyBorder="1" applyAlignment="1">
      <alignment horizontal="center" vertical="center" wrapText="1"/>
    </xf>
    <xf numFmtId="49" fontId="5" fillId="0" borderId="12" xfId="0" applyNumberFormat="1" applyFont="1" applyFill="1" applyBorder="1" applyAlignment="1" applyProtection="1">
      <alignment horizontal="center" vertical="center" wrapText="1"/>
      <protection locked="0"/>
    </xf>
    <xf numFmtId="49" fontId="5" fillId="0" borderId="16"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0" fontId="0" fillId="24" borderId="0" xfId="0" applyNumberFormat="1" applyFont="1" applyFill="1" applyAlignment="1">
      <alignment horizontal="center" wrapText="1"/>
    </xf>
    <xf numFmtId="0" fontId="13" fillId="24" borderId="0" xfId="0" applyNumberFormat="1" applyFont="1" applyFill="1" applyBorder="1" applyAlignment="1">
      <alignment horizontal="center" wrapText="1"/>
    </xf>
    <xf numFmtId="0" fontId="14" fillId="24" borderId="23" xfId="0" applyNumberFormat="1" applyFont="1" applyFill="1" applyBorder="1" applyAlignment="1">
      <alignment horizontal="center" vertical="center"/>
    </xf>
    <xf numFmtId="49" fontId="22" fillId="24" borderId="12" xfId="0" applyNumberFormat="1" applyFont="1" applyFill="1" applyBorder="1" applyAlignment="1" applyProtection="1">
      <alignment horizontal="center" vertical="center" wrapText="1"/>
      <protection/>
    </xf>
    <xf numFmtId="49" fontId="22" fillId="24" borderId="16" xfId="0" applyNumberFormat="1" applyFont="1" applyFill="1" applyBorder="1" applyAlignment="1">
      <alignment horizontal="center" vertical="center" wrapText="1"/>
    </xf>
    <xf numFmtId="49" fontId="22" fillId="24" borderId="13" xfId="0" applyNumberFormat="1" applyFont="1" applyFill="1" applyBorder="1" applyAlignment="1">
      <alignment horizontal="center" vertical="center" wrapText="1"/>
    </xf>
    <xf numFmtId="49" fontId="22" fillId="24" borderId="17" xfId="0" applyNumberFormat="1" applyFont="1" applyFill="1" applyBorder="1" applyAlignment="1" applyProtection="1">
      <alignment horizontal="center" vertical="center" wrapText="1"/>
      <protection/>
    </xf>
    <xf numFmtId="49" fontId="22" fillId="24" borderId="23" xfId="0" applyNumberFormat="1" applyFont="1" applyFill="1" applyBorder="1" applyAlignment="1" applyProtection="1">
      <alignment horizontal="center" vertical="center" wrapText="1"/>
      <protection/>
    </xf>
    <xf numFmtId="49" fontId="22" fillId="24" borderId="18" xfId="0" applyNumberFormat="1" applyFont="1" applyFill="1" applyBorder="1" applyAlignment="1" applyProtection="1">
      <alignment horizontal="center" vertical="center" wrapText="1"/>
      <protection/>
    </xf>
    <xf numFmtId="49" fontId="22" fillId="24" borderId="11" xfId="0" applyNumberFormat="1" applyFont="1" applyFill="1" applyBorder="1" applyAlignment="1" applyProtection="1">
      <alignment horizontal="center" vertical="center" wrapText="1"/>
      <protection/>
    </xf>
    <xf numFmtId="49" fontId="0" fillId="24" borderId="0" xfId="0" applyNumberFormat="1" applyFont="1" applyFill="1" applyAlignment="1">
      <alignment horizontal="left"/>
    </xf>
    <xf numFmtId="49" fontId="22" fillId="24" borderId="12" xfId="0" applyNumberFormat="1" applyFont="1" applyFill="1" applyBorder="1" applyAlignment="1">
      <alignment horizontal="center" vertical="center" wrapText="1"/>
    </xf>
    <xf numFmtId="0" fontId="14" fillId="24" borderId="0" xfId="0" applyNumberFormat="1" applyFont="1" applyFill="1" applyAlignment="1">
      <alignment horizontal="center" vertical="center"/>
    </xf>
    <xf numFmtId="0" fontId="4" fillId="24" borderId="0" xfId="0" applyNumberFormat="1" applyFont="1" applyFill="1" applyAlignment="1">
      <alignment horizontal="left"/>
    </xf>
    <xf numFmtId="0" fontId="14" fillId="24" borderId="0" xfId="0" applyNumberFormat="1" applyFont="1" applyFill="1" applyBorder="1" applyAlignment="1">
      <alignment horizontal="center" wrapText="1"/>
    </xf>
    <xf numFmtId="0" fontId="4" fillId="24" borderId="0" xfId="0" applyNumberFormat="1" applyFont="1" applyFill="1" applyAlignment="1">
      <alignment horizontal="left" wrapText="1"/>
    </xf>
    <xf numFmtId="49" fontId="22" fillId="24" borderId="18" xfId="0" applyNumberFormat="1" applyFont="1" applyFill="1" applyBorder="1" applyAlignment="1">
      <alignment horizontal="center" vertical="center" wrapText="1"/>
    </xf>
    <xf numFmtId="49" fontId="22" fillId="24" borderId="20" xfId="0" applyNumberFormat="1" applyFont="1" applyFill="1" applyBorder="1" applyAlignment="1">
      <alignment horizontal="center" vertical="center" wrapText="1"/>
    </xf>
    <xf numFmtId="49" fontId="22" fillId="24" borderId="22" xfId="0" applyNumberFormat="1" applyFont="1" applyFill="1" applyBorder="1" applyAlignment="1">
      <alignment horizontal="center" vertical="center" wrapText="1"/>
    </xf>
    <xf numFmtId="49" fontId="22" fillId="24" borderId="14" xfId="0" applyNumberFormat="1" applyFont="1" applyFill="1" applyBorder="1" applyAlignment="1" applyProtection="1">
      <alignment horizontal="center" vertical="center" wrapText="1"/>
      <protection/>
    </xf>
    <xf numFmtId="49" fontId="22" fillId="24" borderId="24" xfId="0" applyNumberFormat="1" applyFont="1" applyFill="1" applyBorder="1" applyAlignment="1" applyProtection="1">
      <alignment horizontal="center" vertical="center" wrapText="1"/>
      <protection/>
    </xf>
    <xf numFmtId="49" fontId="22" fillId="24" borderId="15" xfId="0" applyNumberFormat="1" applyFont="1" applyFill="1" applyBorder="1" applyAlignment="1" applyProtection="1">
      <alignment horizontal="center" vertical="center" wrapText="1"/>
      <protection/>
    </xf>
    <xf numFmtId="49" fontId="22" fillId="24" borderId="17" xfId="0" applyNumberFormat="1" applyFont="1" applyFill="1" applyBorder="1" applyAlignment="1">
      <alignment horizontal="center" vertical="center" wrapText="1"/>
    </xf>
    <xf numFmtId="49" fontId="22" fillId="24" borderId="19" xfId="0" applyNumberFormat="1" applyFont="1" applyFill="1" applyBorder="1" applyAlignment="1">
      <alignment horizontal="center" vertical="center" wrapText="1"/>
    </xf>
    <xf numFmtId="49" fontId="22" fillId="24" borderId="21" xfId="0" applyNumberFormat="1" applyFont="1" applyFill="1" applyBorder="1" applyAlignment="1">
      <alignment horizontal="center" vertical="center" wrapText="1"/>
    </xf>
    <xf numFmtId="49" fontId="6" fillId="24" borderId="14" xfId="0" applyNumberFormat="1" applyFont="1" applyFill="1" applyBorder="1" applyAlignment="1" applyProtection="1">
      <alignment horizontal="center" vertical="center" wrapText="1"/>
      <protection/>
    </xf>
    <xf numFmtId="49" fontId="6" fillId="24" borderId="15" xfId="0" applyNumberFormat="1" applyFont="1" applyFill="1" applyBorder="1" applyAlignment="1" applyProtection="1">
      <alignment horizontal="center" vertical="center" wrapText="1"/>
      <protection/>
    </xf>
    <xf numFmtId="49" fontId="22" fillId="24" borderId="11" xfId="0" applyNumberFormat="1" applyFont="1" applyFill="1" applyBorder="1" applyAlignment="1">
      <alignment horizontal="center" vertical="center" wrapText="1"/>
    </xf>
    <xf numFmtId="49" fontId="11" fillId="24" borderId="14" xfId="0" applyNumberFormat="1" applyFont="1" applyFill="1" applyBorder="1" applyAlignment="1" applyProtection="1">
      <alignment horizontal="center" vertical="center" wrapText="1"/>
      <protection/>
    </xf>
    <xf numFmtId="49" fontId="11" fillId="24" borderId="24" xfId="0" applyNumberFormat="1" applyFont="1" applyFill="1" applyBorder="1" applyAlignment="1">
      <alignment horizontal="center" vertical="center" wrapText="1"/>
    </xf>
    <xf numFmtId="49" fontId="11" fillId="24" borderId="15" xfId="0" applyNumberFormat="1" applyFont="1" applyFill="1" applyBorder="1" applyAlignment="1">
      <alignment horizontal="center" vertical="center" wrapText="1"/>
    </xf>
    <xf numFmtId="1" fontId="6" fillId="24" borderId="14" xfId="0" applyNumberFormat="1" applyFont="1" applyFill="1" applyBorder="1" applyAlignment="1">
      <alignment horizontal="center" vertical="center"/>
    </xf>
    <xf numFmtId="1" fontId="6" fillId="24" borderId="24" xfId="0" applyNumberFormat="1" applyFont="1" applyFill="1" applyBorder="1" applyAlignment="1">
      <alignment horizontal="center" vertical="center"/>
    </xf>
    <xf numFmtId="1" fontId="6" fillId="24" borderId="15" xfId="0" applyNumberFormat="1" applyFont="1" applyFill="1" applyBorder="1" applyAlignment="1">
      <alignment horizontal="center" vertical="center"/>
    </xf>
    <xf numFmtId="49" fontId="13" fillId="24" borderId="0" xfId="0" applyNumberFormat="1" applyFont="1" applyFill="1" applyAlignment="1">
      <alignment horizontal="center" vertical="center" wrapText="1"/>
    </xf>
    <xf numFmtId="0" fontId="13" fillId="24" borderId="0" xfId="0" applyNumberFormat="1" applyFont="1" applyFill="1" applyBorder="1" applyAlignment="1">
      <alignment horizontal="center" vertical="center"/>
    </xf>
    <xf numFmtId="49" fontId="7" fillId="24" borderId="0" xfId="0" applyNumberFormat="1" applyFont="1" applyFill="1" applyBorder="1" applyAlignment="1">
      <alignment vertical="center" wrapText="1"/>
    </xf>
    <xf numFmtId="209" fontId="14" fillId="24" borderId="23" xfId="0" applyNumberFormat="1" applyFont="1" applyFill="1" applyBorder="1" applyAlignment="1">
      <alignment horizontal="center" vertical="center"/>
    </xf>
    <xf numFmtId="49" fontId="0" fillId="24" borderId="0" xfId="0" applyNumberFormat="1" applyFont="1" applyFill="1" applyAlignment="1">
      <alignment horizontal="left"/>
    </xf>
    <xf numFmtId="49" fontId="7" fillId="24" borderId="0" xfId="0" applyNumberFormat="1" applyFont="1" applyFill="1" applyBorder="1" applyAlignment="1">
      <alignment wrapText="1"/>
    </xf>
    <xf numFmtId="49" fontId="41" fillId="24" borderId="0" xfId="0" applyNumberFormat="1" applyFont="1" applyFill="1" applyBorder="1" applyAlignment="1">
      <alignment wrapText="1"/>
    </xf>
    <xf numFmtId="0" fontId="14" fillId="24" borderId="0" xfId="0" applyNumberFormat="1" applyFont="1" applyFill="1" applyAlignment="1">
      <alignment horizontal="center"/>
    </xf>
    <xf numFmtId="49" fontId="14" fillId="24" borderId="0" xfId="0" applyNumberFormat="1" applyFont="1" applyFill="1" applyAlignment="1">
      <alignment horizontal="center"/>
    </xf>
    <xf numFmtId="49" fontId="14" fillId="24" borderId="0" xfId="0" applyNumberFormat="1" applyFont="1" applyFill="1" applyBorder="1" applyAlignment="1">
      <alignment horizontal="center" wrapText="1"/>
    </xf>
    <xf numFmtId="0" fontId="0" fillId="24" borderId="0" xfId="0" applyNumberFormat="1" applyFont="1" applyFill="1" applyAlignment="1">
      <alignment horizontal="center" wrapText="1"/>
    </xf>
    <xf numFmtId="49" fontId="3" fillId="24" borderId="14" xfId="0" applyNumberFormat="1" applyFont="1" applyFill="1" applyBorder="1" applyAlignment="1" applyProtection="1">
      <alignment horizontal="center" vertical="center" wrapText="1"/>
      <protection/>
    </xf>
    <xf numFmtId="49" fontId="3" fillId="24" borderId="15"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49" fontId="8" fillId="24" borderId="12" xfId="0" applyNumberFormat="1" applyFont="1" applyFill="1" applyBorder="1" applyAlignment="1" applyProtection="1">
      <alignment horizontal="center" vertical="center" wrapText="1"/>
      <protection/>
    </xf>
    <xf numFmtId="49" fontId="8" fillId="24" borderId="16" xfId="0" applyNumberFormat="1" applyFont="1" applyFill="1" applyBorder="1" applyAlignment="1">
      <alignment horizontal="center" vertical="center" wrapText="1"/>
    </xf>
    <xf numFmtId="49" fontId="8" fillId="24" borderId="13" xfId="0" applyNumberFormat="1" applyFont="1" applyFill="1" applyBorder="1" applyAlignment="1">
      <alignment horizontal="center" vertical="center" wrapText="1"/>
    </xf>
    <xf numFmtId="49" fontId="3" fillId="24" borderId="0" xfId="0" applyNumberFormat="1" applyFont="1" applyFill="1" applyBorder="1" applyAlignment="1">
      <alignment horizontal="left" wrapText="1"/>
    </xf>
    <xf numFmtId="49" fontId="22" fillId="24" borderId="13" xfId="0" applyNumberFormat="1" applyFont="1" applyFill="1" applyBorder="1" applyAlignment="1" applyProtection="1">
      <alignment horizontal="center" vertical="center" wrapText="1"/>
      <protection/>
    </xf>
    <xf numFmtId="49" fontId="0" fillId="24" borderId="10" xfId="0" applyNumberFormat="1" applyFont="1" applyFill="1" applyBorder="1" applyAlignment="1">
      <alignment horizontal="center"/>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15" xfId="0" applyNumberFormat="1" applyFont="1" applyFill="1" applyBorder="1" applyAlignment="1">
      <alignment horizontal="center"/>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2" xfId="0" applyNumberFormat="1" applyFont="1" applyFill="1" applyBorder="1" applyAlignment="1">
      <alignment horizontal="center" vertical="center" wrapText="1"/>
    </xf>
    <xf numFmtId="0" fontId="4" fillId="0" borderId="16" xfId="0" applyFont="1" applyFill="1" applyBorder="1" applyAlignment="1">
      <alignment/>
    </xf>
    <xf numFmtId="49" fontId="12" fillId="0" borderId="0" xfId="0" applyNumberFormat="1" applyFont="1" applyFill="1" applyAlignment="1">
      <alignment horizontal="left" wrapText="1"/>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23"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15" xfId="0" applyFont="1" applyFill="1" applyBorder="1" applyAlignment="1">
      <alignment horizontal="center" vertical="distributed"/>
    </xf>
    <xf numFmtId="49" fontId="7" fillId="0" borderId="24" xfId="0" applyNumberFormat="1" applyFont="1" applyFill="1" applyBorder="1" applyAlignment="1">
      <alignment horizontal="center" vertical="center" wrapText="1"/>
    </xf>
  </cellXfs>
  <cellStyles count="195">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omma 2" xfId="125"/>
    <cellStyle name="Comma 2 2" xfId="126"/>
    <cellStyle name="Comma 2 3" xfId="127"/>
    <cellStyle name="Comma 2 4" xfId="128"/>
    <cellStyle name="Comma 3" xfId="129"/>
    <cellStyle name="Comma 4" xfId="130"/>
    <cellStyle name="Comma 5" xfId="131"/>
    <cellStyle name="Comma 5 2" xfId="132"/>
    <cellStyle name="Currency" xfId="133"/>
    <cellStyle name="Currency [0]" xfId="134"/>
    <cellStyle name="Explanatory Text" xfId="135"/>
    <cellStyle name="Explanatory Text 2" xfId="136"/>
    <cellStyle name="Explanatory Text 3" xfId="137"/>
    <cellStyle name="Explanatory Text 4" xfId="138"/>
    <cellStyle name="Followed Hyperlink" xfId="139"/>
    <cellStyle name="Good" xfId="140"/>
    <cellStyle name="Good 2" xfId="141"/>
    <cellStyle name="Good 3" xfId="142"/>
    <cellStyle name="Good 4" xfId="143"/>
    <cellStyle name="Heading 1" xfId="144"/>
    <cellStyle name="Heading 1 2" xfId="145"/>
    <cellStyle name="Heading 1 3" xfId="146"/>
    <cellStyle name="Heading 1 4" xfId="147"/>
    <cellStyle name="Heading 2" xfId="148"/>
    <cellStyle name="Heading 2 2" xfId="149"/>
    <cellStyle name="Heading 2 3" xfId="150"/>
    <cellStyle name="Heading 2 4" xfId="151"/>
    <cellStyle name="Heading 3" xfId="152"/>
    <cellStyle name="Heading 3 2" xfId="153"/>
    <cellStyle name="Heading 3 3" xfId="154"/>
    <cellStyle name="Heading 3 4" xfId="155"/>
    <cellStyle name="Heading 4" xfId="156"/>
    <cellStyle name="Heading 4 2" xfId="157"/>
    <cellStyle name="Heading 4 3" xfId="158"/>
    <cellStyle name="Heading 4 4" xfId="159"/>
    <cellStyle name="Hyperlink" xfId="160"/>
    <cellStyle name="Input" xfId="161"/>
    <cellStyle name="Input 2" xfId="162"/>
    <cellStyle name="Input 3" xfId="163"/>
    <cellStyle name="Input 4" xfId="164"/>
    <cellStyle name="Linked Cell" xfId="165"/>
    <cellStyle name="Linked Cell 2" xfId="166"/>
    <cellStyle name="Linked Cell 3" xfId="167"/>
    <cellStyle name="Linked Cell 4" xfId="168"/>
    <cellStyle name="Neutral" xfId="169"/>
    <cellStyle name="Neutral 2" xfId="170"/>
    <cellStyle name="Neutral 3" xfId="171"/>
    <cellStyle name="Neutral 4" xfId="172"/>
    <cellStyle name="Normal 2" xfId="173"/>
    <cellStyle name="Normal 2 2" xfId="174"/>
    <cellStyle name="Normal 3" xfId="175"/>
    <cellStyle name="Normal 4" xfId="176"/>
    <cellStyle name="Normal 5" xfId="177"/>
    <cellStyle name="Normal 6" xfId="178"/>
    <cellStyle name="Normal 6 2" xfId="179"/>
    <cellStyle name="Normal 7" xfId="180"/>
    <cellStyle name="Normal_1. (Goc) THONG KE TT01 Toàn tỉnh Hoa Binh 6 tháng 2013 2" xfId="181"/>
    <cellStyle name="Note" xfId="182"/>
    <cellStyle name="Note 2" xfId="183"/>
    <cellStyle name="Note 3" xfId="184"/>
    <cellStyle name="Note 4" xfId="185"/>
    <cellStyle name="Output" xfId="186"/>
    <cellStyle name="Output 2" xfId="187"/>
    <cellStyle name="Output 3" xfId="188"/>
    <cellStyle name="Output 4" xfId="189"/>
    <cellStyle name="Percent" xfId="190"/>
    <cellStyle name="Percent 2" xfId="191"/>
    <cellStyle name="Percent 2 2" xfId="192"/>
    <cellStyle name="Percent 2 3" xfId="193"/>
    <cellStyle name="Percent 2 4" xfId="194"/>
    <cellStyle name="Percent 3" xfId="195"/>
    <cellStyle name="Percent 4" xfId="196"/>
    <cellStyle name="Title" xfId="197"/>
    <cellStyle name="Title 2" xfId="198"/>
    <cellStyle name="Title 3" xfId="199"/>
    <cellStyle name="Title 4" xfId="200"/>
    <cellStyle name="Total" xfId="201"/>
    <cellStyle name="Total 2" xfId="202"/>
    <cellStyle name="Total 3" xfId="203"/>
    <cellStyle name="Total 4" xfId="204"/>
    <cellStyle name="Warning Text" xfId="205"/>
    <cellStyle name="Warning Text 2" xfId="206"/>
    <cellStyle name="Warning Text 3" xfId="207"/>
    <cellStyle name="Warning Text 4" xfId="2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11"/>
  <sheetViews>
    <sheetView zoomScalePageLayoutView="0" workbookViewId="0" topLeftCell="A1">
      <selection activeCell="D11" sqref="D11"/>
    </sheetView>
  </sheetViews>
  <sheetFormatPr defaultColWidth="9.00390625" defaultRowHeight="15.75"/>
  <cols>
    <col min="1" max="1" width="23.50390625" style="0" customWidth="1"/>
    <col min="2" max="2" width="66.125" style="0" customWidth="1"/>
  </cols>
  <sheetData>
    <row r="2" spans="1:2" ht="62.25" customHeight="1">
      <c r="A2" s="195" t="s">
        <v>183</v>
      </c>
      <c r="B2" s="195"/>
    </row>
    <row r="3" spans="1:2" ht="22.5" customHeight="1">
      <c r="A3" s="89" t="s">
        <v>184</v>
      </c>
      <c r="B3" s="106" t="s">
        <v>222</v>
      </c>
    </row>
    <row r="4" spans="1:2" ht="22.5" customHeight="1">
      <c r="A4" s="89" t="s">
        <v>185</v>
      </c>
      <c r="B4" s="90" t="s">
        <v>186</v>
      </c>
    </row>
    <row r="5" spans="1:2" ht="22.5" customHeight="1">
      <c r="A5" s="89" t="s">
        <v>187</v>
      </c>
      <c r="B5" s="91" t="s">
        <v>67</v>
      </c>
    </row>
    <row r="6" spans="1:2" ht="22.5" customHeight="1">
      <c r="A6" s="89" t="s">
        <v>188</v>
      </c>
      <c r="B6" s="106" t="s">
        <v>65</v>
      </c>
    </row>
    <row r="7" spans="1:2" ht="22.5" customHeight="1">
      <c r="A7" s="89" t="s">
        <v>189</v>
      </c>
      <c r="B7" s="91" t="s">
        <v>201</v>
      </c>
    </row>
    <row r="8" spans="1:2" ht="15.75">
      <c r="A8" s="92" t="s">
        <v>190</v>
      </c>
      <c r="B8" s="93" t="s">
        <v>226</v>
      </c>
    </row>
    <row r="10" spans="1:2" ht="62.25" customHeight="1">
      <c r="A10" s="196" t="s">
        <v>191</v>
      </c>
      <c r="B10" s="196"/>
    </row>
    <row r="11" spans="1:2" ht="15.75">
      <c r="A11" s="197" t="s">
        <v>192</v>
      </c>
      <c r="B11" s="197"/>
    </row>
  </sheetData>
  <sheetProtection/>
  <mergeCells count="3">
    <mergeCell ref="A2:B2"/>
    <mergeCell ref="A10:B10"/>
    <mergeCell ref="A11:B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9"/>
  </sheetPr>
  <dimension ref="A1:AA119"/>
  <sheetViews>
    <sheetView tabSelected="1" zoomScalePageLayoutView="0" workbookViewId="0" topLeftCell="A1">
      <selection activeCell="V12" sqref="V12"/>
    </sheetView>
  </sheetViews>
  <sheetFormatPr defaultColWidth="9.00390625" defaultRowHeight="15.75"/>
  <cols>
    <col min="1" max="1" width="3.75390625" style="35" customWidth="1"/>
    <col min="2" max="2" width="14.875" style="35" customWidth="1"/>
    <col min="3" max="3" width="7.25390625" style="35" customWidth="1"/>
    <col min="4" max="4" width="7.375" style="35" customWidth="1"/>
    <col min="5" max="5" width="6.625" style="35" customWidth="1"/>
    <col min="6" max="6" width="6.50390625" style="35" customWidth="1"/>
    <col min="7" max="7" width="6.125" style="35" customWidth="1"/>
    <col min="8" max="8" width="7.25390625" style="35" customWidth="1"/>
    <col min="9" max="9" width="7.00390625" style="35" customWidth="1"/>
    <col min="10" max="11" width="6.25390625" style="35" customWidth="1"/>
    <col min="12" max="12" width="5.75390625" style="35" customWidth="1"/>
    <col min="13" max="14" width="5.875" style="35" customWidth="1"/>
    <col min="15" max="15" width="5.625" style="35" customWidth="1"/>
    <col min="16" max="16" width="5.25390625" style="35" customWidth="1"/>
    <col min="17" max="17" width="7.50390625" style="35" customWidth="1"/>
    <col min="18" max="18" width="5.625" style="35" customWidth="1"/>
    <col min="19" max="19" width="6.25390625" style="35" customWidth="1"/>
    <col min="20" max="20" width="6.25390625" style="114" customWidth="1"/>
    <col min="21" max="21" width="11.125" style="175" bestFit="1" customWidth="1"/>
    <col min="22" max="22" width="9.00390625" style="79" customWidth="1"/>
    <col min="23" max="16384" width="9.00390625" style="35" customWidth="1"/>
  </cols>
  <sheetData>
    <row r="1" spans="1:19" ht="20.25" customHeight="1">
      <c r="A1" s="33" t="s">
        <v>19</v>
      </c>
      <c r="B1" s="33"/>
      <c r="C1" s="33"/>
      <c r="E1" s="199" t="s">
        <v>45</v>
      </c>
      <c r="F1" s="199"/>
      <c r="G1" s="199"/>
      <c r="H1" s="199"/>
      <c r="I1" s="199"/>
      <c r="J1" s="199"/>
      <c r="K1" s="199"/>
      <c r="L1" s="199"/>
      <c r="M1" s="199"/>
      <c r="N1" s="49"/>
      <c r="O1" s="52" t="s">
        <v>94</v>
      </c>
      <c r="P1" s="52"/>
      <c r="Q1" s="52"/>
      <c r="R1" s="52"/>
      <c r="S1" s="52"/>
    </row>
    <row r="2" spans="1:19" ht="15" customHeight="1">
      <c r="A2" s="220" t="s">
        <v>68</v>
      </c>
      <c r="B2" s="220"/>
      <c r="C2" s="220"/>
      <c r="D2" s="220"/>
      <c r="E2" s="244" t="s">
        <v>24</v>
      </c>
      <c r="F2" s="244"/>
      <c r="G2" s="244"/>
      <c r="H2" s="244"/>
      <c r="I2" s="244"/>
      <c r="J2" s="244"/>
      <c r="K2" s="244"/>
      <c r="L2" s="244"/>
      <c r="M2" s="244"/>
      <c r="N2" s="48"/>
      <c r="O2" s="246" t="s">
        <v>72</v>
      </c>
      <c r="P2" s="246"/>
      <c r="Q2" s="246"/>
      <c r="R2" s="246"/>
      <c r="S2" s="246"/>
    </row>
    <row r="3" spans="1:19" ht="14.25" customHeight="1">
      <c r="A3" s="220" t="s">
        <v>69</v>
      </c>
      <c r="B3" s="220"/>
      <c r="C3" s="220"/>
      <c r="D3" s="220"/>
      <c r="E3" s="222" t="str">
        <f>'Thong tin'!B3</f>
        <v>11 tháng / năm 2019</v>
      </c>
      <c r="F3" s="222"/>
      <c r="G3" s="222"/>
      <c r="H3" s="222"/>
      <c r="I3" s="222"/>
      <c r="J3" s="222"/>
      <c r="K3" s="222"/>
      <c r="L3" s="222"/>
      <c r="M3" s="222"/>
      <c r="N3" s="36"/>
      <c r="O3" s="52" t="s">
        <v>71</v>
      </c>
      <c r="P3" s="52"/>
      <c r="Q3" s="34"/>
      <c r="R3" s="52"/>
      <c r="S3" s="52"/>
    </row>
    <row r="4" spans="1:19" ht="14.25" customHeight="1">
      <c r="A4" s="33" t="s">
        <v>75</v>
      </c>
      <c r="B4" s="33"/>
      <c r="C4" s="33"/>
      <c r="D4" s="33"/>
      <c r="E4" s="33"/>
      <c r="F4" s="33"/>
      <c r="G4" s="33"/>
      <c r="H4" s="33"/>
      <c r="I4" s="33"/>
      <c r="J4" s="33"/>
      <c r="K4" s="33"/>
      <c r="L4" s="33"/>
      <c r="M4" s="33"/>
      <c r="N4" s="122"/>
      <c r="O4" s="246" t="s">
        <v>70</v>
      </c>
      <c r="P4" s="246"/>
      <c r="Q4" s="246"/>
      <c r="R4" s="246"/>
      <c r="S4" s="246"/>
    </row>
    <row r="5" spans="2:19" ht="12.75" customHeight="1">
      <c r="B5" s="37"/>
      <c r="C5" s="37"/>
      <c r="Q5" s="170" t="s">
        <v>95</v>
      </c>
      <c r="R5" s="123"/>
      <c r="S5" s="123"/>
    </row>
    <row r="6" spans="1:20" ht="22.5" customHeight="1">
      <c r="A6" s="201" t="s">
        <v>37</v>
      </c>
      <c r="B6" s="202"/>
      <c r="C6" s="238" t="s">
        <v>76</v>
      </c>
      <c r="D6" s="239"/>
      <c r="E6" s="240"/>
      <c r="F6" s="232" t="s">
        <v>77</v>
      </c>
      <c r="G6" s="221" t="s">
        <v>78</v>
      </c>
      <c r="H6" s="241" t="s">
        <v>79</v>
      </c>
      <c r="I6" s="242"/>
      <c r="J6" s="242"/>
      <c r="K6" s="242"/>
      <c r="L6" s="242"/>
      <c r="M6" s="242"/>
      <c r="N6" s="242"/>
      <c r="O6" s="242"/>
      <c r="P6" s="242"/>
      <c r="Q6" s="243"/>
      <c r="R6" s="213" t="s">
        <v>91</v>
      </c>
      <c r="S6" s="213" t="s">
        <v>96</v>
      </c>
      <c r="T6" s="207" t="s">
        <v>198</v>
      </c>
    </row>
    <row r="7" spans="1:27" s="38" customFormat="1" ht="16.5" customHeight="1">
      <c r="A7" s="203"/>
      <c r="B7" s="204"/>
      <c r="C7" s="213" t="s">
        <v>28</v>
      </c>
      <c r="D7" s="216" t="s">
        <v>9</v>
      </c>
      <c r="E7" s="226"/>
      <c r="F7" s="233"/>
      <c r="G7" s="214"/>
      <c r="H7" s="221" t="s">
        <v>22</v>
      </c>
      <c r="I7" s="216" t="s">
        <v>81</v>
      </c>
      <c r="J7" s="217"/>
      <c r="K7" s="217"/>
      <c r="L7" s="217"/>
      <c r="M7" s="217"/>
      <c r="N7" s="217"/>
      <c r="O7" s="217"/>
      <c r="P7" s="218"/>
      <c r="Q7" s="226" t="s">
        <v>82</v>
      </c>
      <c r="R7" s="214"/>
      <c r="S7" s="214"/>
      <c r="T7" s="208"/>
      <c r="U7" s="176"/>
      <c r="V7" s="124"/>
      <c r="W7" s="32"/>
      <c r="X7" s="32"/>
      <c r="Y7" s="32"/>
      <c r="Z7" s="32"/>
      <c r="AA7" s="32"/>
    </row>
    <row r="8" spans="1:20" ht="15.75" customHeight="1">
      <c r="A8" s="203"/>
      <c r="B8" s="204"/>
      <c r="C8" s="214"/>
      <c r="D8" s="234"/>
      <c r="E8" s="228"/>
      <c r="F8" s="233"/>
      <c r="G8" s="214"/>
      <c r="H8" s="214"/>
      <c r="I8" s="221" t="s">
        <v>22</v>
      </c>
      <c r="J8" s="229" t="s">
        <v>9</v>
      </c>
      <c r="K8" s="230"/>
      <c r="L8" s="230"/>
      <c r="M8" s="230"/>
      <c r="N8" s="230"/>
      <c r="O8" s="230"/>
      <c r="P8" s="231"/>
      <c r="Q8" s="227"/>
      <c r="R8" s="214"/>
      <c r="S8" s="214"/>
      <c r="T8" s="208"/>
    </row>
    <row r="9" spans="1:20" ht="15.75" customHeight="1">
      <c r="A9" s="203"/>
      <c r="B9" s="204"/>
      <c r="C9" s="214"/>
      <c r="D9" s="213" t="s">
        <v>83</v>
      </c>
      <c r="E9" s="213" t="s">
        <v>84</v>
      </c>
      <c r="F9" s="233"/>
      <c r="G9" s="214"/>
      <c r="H9" s="214"/>
      <c r="I9" s="214"/>
      <c r="J9" s="231" t="s">
        <v>85</v>
      </c>
      <c r="K9" s="219" t="s">
        <v>86</v>
      </c>
      <c r="L9" s="237" t="s">
        <v>88</v>
      </c>
      <c r="M9" s="221" t="s">
        <v>89</v>
      </c>
      <c r="N9" s="221" t="s">
        <v>90</v>
      </c>
      <c r="O9" s="221" t="s">
        <v>92</v>
      </c>
      <c r="P9" s="221" t="s">
        <v>3</v>
      </c>
      <c r="Q9" s="227"/>
      <c r="R9" s="214"/>
      <c r="S9" s="214"/>
      <c r="T9" s="208"/>
    </row>
    <row r="10" spans="1:20" ht="60.75" customHeight="1">
      <c r="A10" s="205"/>
      <c r="B10" s="206"/>
      <c r="C10" s="215"/>
      <c r="D10" s="215"/>
      <c r="E10" s="215"/>
      <c r="F10" s="234"/>
      <c r="G10" s="215"/>
      <c r="H10" s="215"/>
      <c r="I10" s="215"/>
      <c r="J10" s="231"/>
      <c r="K10" s="219"/>
      <c r="L10" s="237"/>
      <c r="M10" s="215"/>
      <c r="N10" s="215" t="s">
        <v>90</v>
      </c>
      <c r="O10" s="215" t="s">
        <v>92</v>
      </c>
      <c r="P10" s="215" t="s">
        <v>3</v>
      </c>
      <c r="Q10" s="228"/>
      <c r="R10" s="215"/>
      <c r="S10" s="215"/>
      <c r="T10" s="209"/>
    </row>
    <row r="11" spans="1:20" ht="16.5" customHeight="1">
      <c r="A11" s="68">
        <f>COUNTA(B14:B106)-16</f>
        <v>77</v>
      </c>
      <c r="B11" s="69" t="s">
        <v>166</v>
      </c>
      <c r="C11" s="39">
        <v>1</v>
      </c>
      <c r="D11" s="39">
        <v>2</v>
      </c>
      <c r="E11" s="39">
        <v>3</v>
      </c>
      <c r="F11" s="39">
        <v>4</v>
      </c>
      <c r="G11" s="39">
        <v>5</v>
      </c>
      <c r="H11" s="39">
        <v>6</v>
      </c>
      <c r="I11" s="39">
        <v>7</v>
      </c>
      <c r="J11" s="39">
        <v>8</v>
      </c>
      <c r="K11" s="39">
        <v>9</v>
      </c>
      <c r="L11" s="39">
        <v>10</v>
      </c>
      <c r="M11" s="39">
        <v>11</v>
      </c>
      <c r="N11" s="39">
        <v>12</v>
      </c>
      <c r="O11" s="39">
        <v>13</v>
      </c>
      <c r="P11" s="39">
        <v>14</v>
      </c>
      <c r="Q11" s="39">
        <v>15</v>
      </c>
      <c r="R11" s="39">
        <v>16</v>
      </c>
      <c r="S11" s="39">
        <v>17</v>
      </c>
      <c r="T11" s="115" t="s">
        <v>199</v>
      </c>
    </row>
    <row r="12" spans="1:22" s="54" customFormat="1" ht="22.5" customHeight="1">
      <c r="A12" s="235" t="s">
        <v>21</v>
      </c>
      <c r="B12" s="236"/>
      <c r="C12" s="84">
        <f aca="true" t="shared" si="0" ref="C12:R12">C13+C24</f>
        <v>20555</v>
      </c>
      <c r="D12" s="84">
        <f t="shared" si="0"/>
        <v>8569</v>
      </c>
      <c r="E12" s="84">
        <f t="shared" si="0"/>
        <v>11986</v>
      </c>
      <c r="F12" s="84">
        <f t="shared" si="0"/>
        <v>208</v>
      </c>
      <c r="G12" s="84">
        <f t="shared" si="0"/>
        <v>0</v>
      </c>
      <c r="H12" s="84">
        <f t="shared" si="0"/>
        <v>20347</v>
      </c>
      <c r="I12" s="84">
        <f t="shared" si="0"/>
        <v>15009</v>
      </c>
      <c r="J12" s="84">
        <f t="shared" si="0"/>
        <v>10025</v>
      </c>
      <c r="K12" s="84">
        <f t="shared" si="0"/>
        <v>513</v>
      </c>
      <c r="L12" s="84">
        <f t="shared" si="0"/>
        <v>4307</v>
      </c>
      <c r="M12" s="84">
        <f t="shared" si="0"/>
        <v>138</v>
      </c>
      <c r="N12" s="84">
        <f t="shared" si="0"/>
        <v>5</v>
      </c>
      <c r="O12" s="84">
        <f t="shared" si="0"/>
        <v>2</v>
      </c>
      <c r="P12" s="84">
        <f t="shared" si="0"/>
        <v>19</v>
      </c>
      <c r="Q12" s="84">
        <f t="shared" si="0"/>
        <v>5338</v>
      </c>
      <c r="R12" s="84">
        <f t="shared" si="0"/>
        <v>9809</v>
      </c>
      <c r="S12" s="86">
        <f aca="true" t="shared" si="1" ref="S12:S106">(J12+K12)*100/I12</f>
        <v>70.21120660936771</v>
      </c>
      <c r="T12" s="84">
        <f>T13+T24</f>
        <v>1898</v>
      </c>
      <c r="U12" s="175"/>
      <c r="V12" s="118"/>
    </row>
    <row r="13" spans="1:22" s="54" customFormat="1" ht="30.75" customHeight="1">
      <c r="A13" s="30" t="s">
        <v>4</v>
      </c>
      <c r="B13" s="174" t="s">
        <v>57</v>
      </c>
      <c r="C13" s="84">
        <f aca="true" t="shared" si="2" ref="C13:Q13">SUM(C14:C23)</f>
        <v>581</v>
      </c>
      <c r="D13" s="84">
        <f t="shared" si="2"/>
        <v>242</v>
      </c>
      <c r="E13" s="84">
        <f t="shared" si="2"/>
        <v>339</v>
      </c>
      <c r="F13" s="84">
        <f t="shared" si="2"/>
        <v>9</v>
      </c>
      <c r="G13" s="84">
        <f t="shared" si="2"/>
        <v>0</v>
      </c>
      <c r="H13" s="84">
        <f t="shared" si="2"/>
        <v>572</v>
      </c>
      <c r="I13" s="84">
        <f t="shared" si="2"/>
        <v>419</v>
      </c>
      <c r="J13" s="84">
        <f t="shared" si="2"/>
        <v>303</v>
      </c>
      <c r="K13" s="84">
        <f t="shared" si="2"/>
        <v>7</v>
      </c>
      <c r="L13" s="84">
        <f t="shared" si="2"/>
        <v>100</v>
      </c>
      <c r="M13" s="84">
        <f t="shared" si="2"/>
        <v>9</v>
      </c>
      <c r="N13" s="84">
        <f t="shared" si="2"/>
        <v>0</v>
      </c>
      <c r="O13" s="84">
        <f t="shared" si="2"/>
        <v>0</v>
      </c>
      <c r="P13" s="84">
        <f t="shared" si="2"/>
        <v>0</v>
      </c>
      <c r="Q13" s="84">
        <f t="shared" si="2"/>
        <v>153</v>
      </c>
      <c r="R13" s="84">
        <f aca="true" t="shared" si="3" ref="R13:R103">H13-(J13+K13)</f>
        <v>262</v>
      </c>
      <c r="S13" s="86">
        <f t="shared" si="1"/>
        <v>73.9856801909308</v>
      </c>
      <c r="T13" s="84">
        <f>SUM(T14:T23)</f>
        <v>59</v>
      </c>
      <c r="U13" s="175" t="s">
        <v>224</v>
      </c>
      <c r="V13" s="118"/>
    </row>
    <row r="14" spans="1:22" s="54" customFormat="1" ht="14.25" customHeight="1">
      <c r="A14" s="41" t="s">
        <v>29</v>
      </c>
      <c r="B14" s="172" t="s">
        <v>63</v>
      </c>
      <c r="C14" s="84">
        <f aca="true" t="shared" si="4" ref="C14:C23">D14+E14</f>
        <v>84</v>
      </c>
      <c r="D14" s="65">
        <v>46</v>
      </c>
      <c r="E14" s="84">
        <f>F14+H14-D14</f>
        <v>38</v>
      </c>
      <c r="F14" s="160">
        <v>3</v>
      </c>
      <c r="G14" s="65"/>
      <c r="H14" s="84">
        <f aca="true" t="shared" si="5" ref="H14:H19">I14+Q14</f>
        <v>81</v>
      </c>
      <c r="I14" s="84">
        <f aca="true" t="shared" si="6" ref="I14:I23">SUM(J14:P14)</f>
        <v>56</v>
      </c>
      <c r="J14" s="160">
        <v>39</v>
      </c>
      <c r="K14" s="160">
        <v>0</v>
      </c>
      <c r="L14" s="160">
        <v>14</v>
      </c>
      <c r="M14" s="160">
        <v>3</v>
      </c>
      <c r="N14" s="160">
        <v>0</v>
      </c>
      <c r="O14" s="160">
        <v>0</v>
      </c>
      <c r="P14" s="160">
        <v>0</v>
      </c>
      <c r="Q14" s="160">
        <v>25</v>
      </c>
      <c r="R14" s="84">
        <f t="shared" si="3"/>
        <v>42</v>
      </c>
      <c r="S14" s="86">
        <f t="shared" si="1"/>
        <v>69.64285714285714</v>
      </c>
      <c r="T14" s="67">
        <v>19</v>
      </c>
      <c r="U14" s="175"/>
      <c r="V14" s="118"/>
    </row>
    <row r="15" spans="1:22" s="54" customFormat="1" ht="14.25" customHeight="1">
      <c r="A15" s="41" t="s">
        <v>30</v>
      </c>
      <c r="B15" s="172" t="s">
        <v>65</v>
      </c>
      <c r="C15" s="84">
        <f t="shared" si="4"/>
        <v>58</v>
      </c>
      <c r="D15" s="65">
        <v>23</v>
      </c>
      <c r="E15" s="84">
        <f aca="true" t="shared" si="7" ref="E15:E23">F15+H15-D15</f>
        <v>35</v>
      </c>
      <c r="F15" s="160">
        <v>0</v>
      </c>
      <c r="G15" s="65"/>
      <c r="H15" s="84">
        <f t="shared" si="5"/>
        <v>58</v>
      </c>
      <c r="I15" s="84">
        <f t="shared" si="6"/>
        <v>51</v>
      </c>
      <c r="J15" s="160">
        <v>34</v>
      </c>
      <c r="K15" s="160">
        <v>3</v>
      </c>
      <c r="L15" s="160">
        <v>11</v>
      </c>
      <c r="M15" s="160">
        <v>3</v>
      </c>
      <c r="N15" s="160">
        <v>0</v>
      </c>
      <c r="O15" s="160">
        <v>0</v>
      </c>
      <c r="P15" s="160">
        <v>0</v>
      </c>
      <c r="Q15" s="160">
        <v>7</v>
      </c>
      <c r="R15" s="84">
        <f t="shared" si="3"/>
        <v>21</v>
      </c>
      <c r="S15" s="86">
        <f t="shared" si="1"/>
        <v>72.54901960784314</v>
      </c>
      <c r="T15" s="67">
        <v>3</v>
      </c>
      <c r="U15" s="175"/>
      <c r="V15" s="118"/>
    </row>
    <row r="16" spans="1:22" s="54" customFormat="1" ht="14.25" customHeight="1">
      <c r="A16" s="41" t="s">
        <v>31</v>
      </c>
      <c r="B16" s="173" t="s">
        <v>173</v>
      </c>
      <c r="C16" s="84">
        <f t="shared" si="4"/>
        <v>28</v>
      </c>
      <c r="D16" s="65">
        <v>10</v>
      </c>
      <c r="E16" s="84">
        <f t="shared" si="7"/>
        <v>18</v>
      </c>
      <c r="F16" s="160">
        <v>0</v>
      </c>
      <c r="G16" s="65"/>
      <c r="H16" s="84">
        <f t="shared" si="5"/>
        <v>28</v>
      </c>
      <c r="I16" s="84">
        <f t="shared" si="6"/>
        <v>22</v>
      </c>
      <c r="J16" s="160">
        <v>16</v>
      </c>
      <c r="K16" s="160">
        <v>0</v>
      </c>
      <c r="L16" s="160">
        <v>5</v>
      </c>
      <c r="M16" s="160">
        <v>1</v>
      </c>
      <c r="N16" s="160">
        <v>0</v>
      </c>
      <c r="O16" s="160">
        <v>0</v>
      </c>
      <c r="P16" s="160">
        <v>0</v>
      </c>
      <c r="Q16" s="160">
        <v>6</v>
      </c>
      <c r="R16" s="84">
        <f t="shared" si="3"/>
        <v>12</v>
      </c>
      <c r="S16" s="86">
        <f t="shared" si="1"/>
        <v>72.72727272727273</v>
      </c>
      <c r="T16" s="67">
        <v>1</v>
      </c>
      <c r="U16" s="175"/>
      <c r="V16" s="118"/>
    </row>
    <row r="17" spans="1:22" s="54" customFormat="1" ht="14.25" customHeight="1">
      <c r="A17" s="41" t="s">
        <v>39</v>
      </c>
      <c r="B17" s="173" t="s">
        <v>103</v>
      </c>
      <c r="C17" s="84">
        <f t="shared" si="4"/>
        <v>86</v>
      </c>
      <c r="D17" s="65">
        <v>43</v>
      </c>
      <c r="E17" s="84">
        <f t="shared" si="7"/>
        <v>43</v>
      </c>
      <c r="F17" s="160">
        <v>2</v>
      </c>
      <c r="G17" s="65"/>
      <c r="H17" s="84">
        <f t="shared" si="5"/>
        <v>84</v>
      </c>
      <c r="I17" s="84">
        <f t="shared" si="6"/>
        <v>61</v>
      </c>
      <c r="J17" s="160">
        <v>44</v>
      </c>
      <c r="K17" s="160">
        <v>1</v>
      </c>
      <c r="L17" s="160">
        <v>16</v>
      </c>
      <c r="M17" s="160">
        <v>0</v>
      </c>
      <c r="N17" s="160">
        <v>0</v>
      </c>
      <c r="O17" s="160">
        <v>0</v>
      </c>
      <c r="P17" s="160">
        <v>0</v>
      </c>
      <c r="Q17" s="160">
        <v>23</v>
      </c>
      <c r="R17" s="84">
        <f t="shared" si="3"/>
        <v>39</v>
      </c>
      <c r="S17" s="86">
        <f t="shared" si="1"/>
        <v>73.77049180327869</v>
      </c>
      <c r="T17" s="67">
        <v>3</v>
      </c>
      <c r="U17" s="175"/>
      <c r="V17" s="118"/>
    </row>
    <row r="18" spans="1:22" s="54" customFormat="1" ht="14.25" customHeight="1">
      <c r="A18" s="41" t="s">
        <v>40</v>
      </c>
      <c r="B18" s="172" t="s">
        <v>105</v>
      </c>
      <c r="C18" s="84">
        <f t="shared" si="4"/>
        <v>87</v>
      </c>
      <c r="D18" s="65">
        <v>34</v>
      </c>
      <c r="E18" s="84">
        <f t="shared" si="7"/>
        <v>53</v>
      </c>
      <c r="F18" s="160">
        <v>0</v>
      </c>
      <c r="G18" s="65"/>
      <c r="H18" s="84">
        <f t="shared" si="5"/>
        <v>87</v>
      </c>
      <c r="I18" s="84">
        <f t="shared" si="6"/>
        <v>61</v>
      </c>
      <c r="J18" s="160">
        <v>46</v>
      </c>
      <c r="K18" s="160">
        <v>0</v>
      </c>
      <c r="L18" s="160">
        <v>14</v>
      </c>
      <c r="M18" s="160">
        <v>1</v>
      </c>
      <c r="N18" s="160">
        <v>0</v>
      </c>
      <c r="O18" s="160">
        <v>0</v>
      </c>
      <c r="P18" s="160">
        <v>0</v>
      </c>
      <c r="Q18" s="160">
        <v>26</v>
      </c>
      <c r="R18" s="84">
        <f t="shared" si="3"/>
        <v>41</v>
      </c>
      <c r="S18" s="86">
        <f t="shared" si="1"/>
        <v>75.40983606557377</v>
      </c>
      <c r="T18" s="67"/>
      <c r="U18" s="175"/>
      <c r="V18" s="118"/>
    </row>
    <row r="19" spans="1:22" s="54" customFormat="1" ht="14.25" customHeight="1">
      <c r="A19" s="41" t="s">
        <v>41</v>
      </c>
      <c r="B19" s="172" t="s">
        <v>102</v>
      </c>
      <c r="C19" s="84">
        <f t="shared" si="4"/>
        <v>58</v>
      </c>
      <c r="D19" s="65">
        <v>26</v>
      </c>
      <c r="E19" s="84">
        <f t="shared" si="7"/>
        <v>32</v>
      </c>
      <c r="F19" s="160">
        <v>2</v>
      </c>
      <c r="G19" s="65"/>
      <c r="H19" s="84">
        <f t="shared" si="5"/>
        <v>56</v>
      </c>
      <c r="I19" s="84">
        <f t="shared" si="6"/>
        <v>36</v>
      </c>
      <c r="J19" s="160">
        <v>24</v>
      </c>
      <c r="K19" s="160">
        <v>2</v>
      </c>
      <c r="L19" s="160">
        <v>10</v>
      </c>
      <c r="M19" s="160">
        <v>0</v>
      </c>
      <c r="N19" s="160">
        <v>0</v>
      </c>
      <c r="O19" s="160">
        <v>0</v>
      </c>
      <c r="P19" s="160">
        <v>0</v>
      </c>
      <c r="Q19" s="160">
        <v>20</v>
      </c>
      <c r="R19" s="84">
        <f t="shared" si="3"/>
        <v>30</v>
      </c>
      <c r="S19" s="86">
        <f t="shared" si="1"/>
        <v>72.22222222222223</v>
      </c>
      <c r="T19" s="67">
        <v>16</v>
      </c>
      <c r="U19" s="175"/>
      <c r="V19" s="118"/>
    </row>
    <row r="20" spans="1:22" s="54" customFormat="1" ht="14.25" customHeight="1">
      <c r="A20" s="41" t="s">
        <v>42</v>
      </c>
      <c r="B20" s="172" t="s">
        <v>174</v>
      </c>
      <c r="C20" s="84">
        <f t="shared" si="4"/>
        <v>45</v>
      </c>
      <c r="D20" s="65">
        <v>21</v>
      </c>
      <c r="E20" s="84">
        <f>F20+H20-D20</f>
        <v>24</v>
      </c>
      <c r="F20" s="160">
        <v>0</v>
      </c>
      <c r="G20" s="65"/>
      <c r="H20" s="84">
        <f>I20+Q20</f>
        <v>45</v>
      </c>
      <c r="I20" s="84">
        <f t="shared" si="6"/>
        <v>26</v>
      </c>
      <c r="J20" s="160">
        <v>20</v>
      </c>
      <c r="K20" s="160">
        <v>0</v>
      </c>
      <c r="L20" s="160">
        <v>5</v>
      </c>
      <c r="M20" s="160">
        <v>1</v>
      </c>
      <c r="N20" s="160">
        <v>0</v>
      </c>
      <c r="O20" s="160">
        <v>0</v>
      </c>
      <c r="P20" s="160">
        <v>0</v>
      </c>
      <c r="Q20" s="160">
        <v>19</v>
      </c>
      <c r="R20" s="84">
        <f>H20-(J20+K20)</f>
        <v>25</v>
      </c>
      <c r="S20" s="86">
        <f>(J20+K20)*100/I20</f>
        <v>76.92307692307692</v>
      </c>
      <c r="T20" s="67">
        <v>8</v>
      </c>
      <c r="U20" s="175"/>
      <c r="V20" s="118"/>
    </row>
    <row r="21" spans="1:22" s="54" customFormat="1" ht="14.25" customHeight="1">
      <c r="A21" s="41" t="s">
        <v>43</v>
      </c>
      <c r="B21" s="172" t="s">
        <v>200</v>
      </c>
      <c r="C21" s="84">
        <f>D21+E21</f>
        <v>36</v>
      </c>
      <c r="D21" s="65">
        <v>21</v>
      </c>
      <c r="E21" s="84">
        <f>F21+H21-D21</f>
        <v>15</v>
      </c>
      <c r="F21" s="160">
        <v>0</v>
      </c>
      <c r="G21" s="65"/>
      <c r="H21" s="84">
        <f>I21+Q21</f>
        <v>36</v>
      </c>
      <c r="I21" s="84">
        <f t="shared" si="6"/>
        <v>20</v>
      </c>
      <c r="J21" s="160">
        <v>15</v>
      </c>
      <c r="K21" s="160">
        <v>1</v>
      </c>
      <c r="L21" s="160">
        <v>4</v>
      </c>
      <c r="M21" s="160">
        <v>0</v>
      </c>
      <c r="N21" s="160">
        <v>0</v>
      </c>
      <c r="O21" s="160">
        <v>0</v>
      </c>
      <c r="P21" s="160">
        <v>0</v>
      </c>
      <c r="Q21" s="160">
        <v>16</v>
      </c>
      <c r="R21" s="84">
        <f>H21-(J21+K21)</f>
        <v>20</v>
      </c>
      <c r="S21" s="86">
        <f>(J21+K21)*100/I21</f>
        <v>80</v>
      </c>
      <c r="T21" s="67">
        <v>9</v>
      </c>
      <c r="U21" s="175"/>
      <c r="V21" s="118"/>
    </row>
    <row r="22" spans="1:22" s="54" customFormat="1" ht="14.25" customHeight="1">
      <c r="A22" s="41" t="s">
        <v>58</v>
      </c>
      <c r="B22" s="172" t="s">
        <v>136</v>
      </c>
      <c r="C22" s="84">
        <f t="shared" si="4"/>
        <v>50</v>
      </c>
      <c r="D22" s="65">
        <v>6</v>
      </c>
      <c r="E22" s="84">
        <f>F22+H22-D22</f>
        <v>44</v>
      </c>
      <c r="F22" s="160">
        <v>2</v>
      </c>
      <c r="G22" s="65"/>
      <c r="H22" s="84">
        <f>I22+Q22</f>
        <v>48</v>
      </c>
      <c r="I22" s="84">
        <f t="shared" si="6"/>
        <v>45</v>
      </c>
      <c r="J22" s="160">
        <v>37</v>
      </c>
      <c r="K22" s="160">
        <v>0</v>
      </c>
      <c r="L22" s="160">
        <v>8</v>
      </c>
      <c r="M22" s="160">
        <v>0</v>
      </c>
      <c r="N22" s="160">
        <v>0</v>
      </c>
      <c r="O22" s="160">
        <v>0</v>
      </c>
      <c r="P22" s="160">
        <v>0</v>
      </c>
      <c r="Q22" s="160">
        <v>3</v>
      </c>
      <c r="R22" s="84">
        <f>H22-(J22+K22)</f>
        <v>11</v>
      </c>
      <c r="S22" s="86">
        <f>(J22+K22)*100/I22</f>
        <v>82.22222222222223</v>
      </c>
      <c r="T22" s="67"/>
      <c r="U22" s="175"/>
      <c r="V22" s="118"/>
    </row>
    <row r="23" spans="1:22" s="54" customFormat="1" ht="14.25" customHeight="1">
      <c r="A23" s="41" t="s">
        <v>59</v>
      </c>
      <c r="B23" s="55" t="s">
        <v>204</v>
      </c>
      <c r="C23" s="84">
        <f t="shared" si="4"/>
        <v>49</v>
      </c>
      <c r="D23" s="65">
        <v>12</v>
      </c>
      <c r="E23" s="84">
        <f t="shared" si="7"/>
        <v>37</v>
      </c>
      <c r="F23" s="160">
        <v>0</v>
      </c>
      <c r="G23" s="65"/>
      <c r="H23" s="84">
        <f>I23+Q23</f>
        <v>49</v>
      </c>
      <c r="I23" s="84">
        <f t="shared" si="6"/>
        <v>41</v>
      </c>
      <c r="J23" s="160">
        <v>28</v>
      </c>
      <c r="K23" s="160">
        <v>0</v>
      </c>
      <c r="L23" s="160">
        <v>13</v>
      </c>
      <c r="M23" s="160">
        <v>0</v>
      </c>
      <c r="N23" s="160">
        <v>0</v>
      </c>
      <c r="O23" s="160">
        <v>0</v>
      </c>
      <c r="P23" s="160">
        <v>0</v>
      </c>
      <c r="Q23" s="160">
        <v>8</v>
      </c>
      <c r="R23" s="84">
        <f>H23-(J23+K23)</f>
        <v>21</v>
      </c>
      <c r="S23" s="86">
        <f>(J23+K23)*100/I23</f>
        <v>68.29268292682927</v>
      </c>
      <c r="T23" s="67"/>
      <c r="U23" s="175"/>
      <c r="V23" s="118"/>
    </row>
    <row r="24" spans="1:22" s="54" customFormat="1" ht="14.25" customHeight="1">
      <c r="A24" s="30" t="s">
        <v>5</v>
      </c>
      <c r="B24" s="40" t="s">
        <v>14</v>
      </c>
      <c r="C24" s="84">
        <f aca="true" t="shared" si="8" ref="C24:Q24">C25+C31+C35+C42+C45+C51+C56+C61+C68+C84+C99+C103+C71+C93+C78</f>
        <v>19974</v>
      </c>
      <c r="D24" s="84">
        <f t="shared" si="8"/>
        <v>8327</v>
      </c>
      <c r="E24" s="84">
        <f t="shared" si="8"/>
        <v>11647</v>
      </c>
      <c r="F24" s="84">
        <f t="shared" si="8"/>
        <v>199</v>
      </c>
      <c r="G24" s="84">
        <f t="shared" si="8"/>
        <v>0</v>
      </c>
      <c r="H24" s="84">
        <f t="shared" si="8"/>
        <v>19775</v>
      </c>
      <c r="I24" s="84">
        <f t="shared" si="8"/>
        <v>14590</v>
      </c>
      <c r="J24" s="84">
        <f t="shared" si="8"/>
        <v>9722</v>
      </c>
      <c r="K24" s="84">
        <f t="shared" si="8"/>
        <v>506</v>
      </c>
      <c r="L24" s="84">
        <f t="shared" si="8"/>
        <v>4207</v>
      </c>
      <c r="M24" s="84">
        <f t="shared" si="8"/>
        <v>129</v>
      </c>
      <c r="N24" s="84">
        <f t="shared" si="8"/>
        <v>5</v>
      </c>
      <c r="O24" s="84">
        <f t="shared" si="8"/>
        <v>2</v>
      </c>
      <c r="P24" s="84">
        <f t="shared" si="8"/>
        <v>19</v>
      </c>
      <c r="Q24" s="84">
        <f t="shared" si="8"/>
        <v>5185</v>
      </c>
      <c r="R24" s="84">
        <f t="shared" si="3"/>
        <v>9547</v>
      </c>
      <c r="S24" s="86">
        <f t="shared" si="1"/>
        <v>70.1028101439342</v>
      </c>
      <c r="T24" s="84">
        <f>T25+T31+T35+T42+T45+T51+T56+T61+T68+T84+T99+T103+T71+T93+T78</f>
        <v>1839</v>
      </c>
      <c r="U24" s="175"/>
      <c r="V24" s="118"/>
    </row>
    <row r="25" spans="1:27" s="1" customFormat="1" ht="15.75" customHeight="1">
      <c r="A25" s="30" t="s">
        <v>140</v>
      </c>
      <c r="B25" s="171" t="s">
        <v>101</v>
      </c>
      <c r="C25" s="84">
        <f aca="true" t="shared" si="9" ref="C25:Q25">SUM(C26:C30)</f>
        <v>1490</v>
      </c>
      <c r="D25" s="84">
        <f t="shared" si="9"/>
        <v>610</v>
      </c>
      <c r="E25" s="84">
        <f t="shared" si="9"/>
        <v>880</v>
      </c>
      <c r="F25" s="84">
        <f t="shared" si="9"/>
        <v>2</v>
      </c>
      <c r="G25" s="84">
        <f t="shared" si="9"/>
        <v>0</v>
      </c>
      <c r="H25" s="84">
        <f t="shared" si="9"/>
        <v>1488</v>
      </c>
      <c r="I25" s="84">
        <f t="shared" si="9"/>
        <v>1100</v>
      </c>
      <c r="J25" s="84">
        <f t="shared" si="9"/>
        <v>755</v>
      </c>
      <c r="K25" s="84">
        <f t="shared" si="9"/>
        <v>41</v>
      </c>
      <c r="L25" s="84">
        <f t="shared" si="9"/>
        <v>291</v>
      </c>
      <c r="M25" s="84">
        <f t="shared" si="9"/>
        <v>9</v>
      </c>
      <c r="N25" s="84">
        <f t="shared" si="9"/>
        <v>0</v>
      </c>
      <c r="O25" s="84">
        <f t="shared" si="9"/>
        <v>0</v>
      </c>
      <c r="P25" s="84">
        <f t="shared" si="9"/>
        <v>4</v>
      </c>
      <c r="Q25" s="84">
        <f t="shared" si="9"/>
        <v>388</v>
      </c>
      <c r="R25" s="84">
        <f t="shared" si="3"/>
        <v>692</v>
      </c>
      <c r="S25" s="86">
        <f t="shared" si="1"/>
        <v>72.36363636363636</v>
      </c>
      <c r="T25" s="84">
        <f>SUM(T26:T30)</f>
        <v>0</v>
      </c>
      <c r="U25" s="175" t="s">
        <v>207</v>
      </c>
      <c r="V25" s="118"/>
      <c r="W25" s="54"/>
      <c r="X25" s="54"/>
      <c r="Y25" s="54"/>
      <c r="Z25" s="54"/>
      <c r="AA25" s="54"/>
    </row>
    <row r="26" spans="1:27" s="1" customFormat="1" ht="15.75" customHeight="1">
      <c r="A26" s="41" t="s">
        <v>29</v>
      </c>
      <c r="B26" s="194" t="s">
        <v>223</v>
      </c>
      <c r="C26" s="84">
        <f>D26+E26</f>
        <v>332</v>
      </c>
      <c r="D26" s="65">
        <v>166</v>
      </c>
      <c r="E26" s="84">
        <f>F26+H26-D26</f>
        <v>166</v>
      </c>
      <c r="F26" s="65">
        <v>1</v>
      </c>
      <c r="G26" s="65"/>
      <c r="H26" s="84">
        <f>I26+Q26</f>
        <v>331</v>
      </c>
      <c r="I26" s="84">
        <f>SUM(J26:P26)</f>
        <v>243</v>
      </c>
      <c r="J26" s="70">
        <v>151</v>
      </c>
      <c r="K26" s="70">
        <v>12</v>
      </c>
      <c r="L26" s="70">
        <v>80</v>
      </c>
      <c r="M26" s="70">
        <v>0</v>
      </c>
      <c r="N26" s="70">
        <v>0</v>
      </c>
      <c r="O26" s="70">
        <v>0</v>
      </c>
      <c r="P26" s="161">
        <v>0</v>
      </c>
      <c r="Q26" s="71">
        <v>88</v>
      </c>
      <c r="R26" s="84">
        <f>H26-(J26+K26)</f>
        <v>168</v>
      </c>
      <c r="S26" s="86">
        <f>(J26+K26)*100/I26</f>
        <v>67.07818930041152</v>
      </c>
      <c r="T26" s="67"/>
      <c r="U26" s="175"/>
      <c r="V26" s="118"/>
      <c r="W26" s="54"/>
      <c r="X26" s="54"/>
      <c r="Y26" s="54"/>
      <c r="Z26" s="54"/>
      <c r="AA26" s="54"/>
    </row>
    <row r="27" spans="1:27" s="1" customFormat="1" ht="15.75" customHeight="1">
      <c r="A27" s="41" t="s">
        <v>30</v>
      </c>
      <c r="B27" s="194" t="s">
        <v>107</v>
      </c>
      <c r="C27" s="84">
        <f>D27+E27</f>
        <v>343</v>
      </c>
      <c r="D27" s="65">
        <v>162</v>
      </c>
      <c r="E27" s="84">
        <f>F27+H27-D27</f>
        <v>181</v>
      </c>
      <c r="F27" s="65">
        <v>0</v>
      </c>
      <c r="G27" s="65"/>
      <c r="H27" s="84">
        <f>I27+Q27</f>
        <v>343</v>
      </c>
      <c r="I27" s="84">
        <f>SUM(J27:P27)</f>
        <v>221</v>
      </c>
      <c r="J27" s="70">
        <v>155</v>
      </c>
      <c r="K27" s="70">
        <v>5</v>
      </c>
      <c r="L27" s="70">
        <v>57</v>
      </c>
      <c r="M27" s="70">
        <v>4</v>
      </c>
      <c r="N27" s="70">
        <v>0</v>
      </c>
      <c r="O27" s="70">
        <v>0</v>
      </c>
      <c r="P27" s="161">
        <v>0</v>
      </c>
      <c r="Q27" s="71">
        <v>122</v>
      </c>
      <c r="R27" s="84">
        <f>H27-(J27+K27)</f>
        <v>183</v>
      </c>
      <c r="S27" s="86">
        <f>(J27+K27)*100/I27</f>
        <v>72.39819004524887</v>
      </c>
      <c r="T27" s="67"/>
      <c r="U27" s="177"/>
      <c r="V27" s="80"/>
      <c r="W27" s="58"/>
      <c r="X27" s="58"/>
      <c r="Y27" s="58"/>
      <c r="Z27" s="58"/>
      <c r="AA27" s="58"/>
    </row>
    <row r="28" spans="1:27" s="1" customFormat="1" ht="15.75" customHeight="1">
      <c r="A28" s="41" t="s">
        <v>31</v>
      </c>
      <c r="B28" s="194" t="s">
        <v>106</v>
      </c>
      <c r="C28" s="84">
        <f>D28+E28</f>
        <v>475</v>
      </c>
      <c r="D28" s="65">
        <v>193</v>
      </c>
      <c r="E28" s="84">
        <f>F28+H28-D28</f>
        <v>282</v>
      </c>
      <c r="F28" s="65">
        <v>0</v>
      </c>
      <c r="G28" s="65"/>
      <c r="H28" s="84">
        <f>I28+Q28</f>
        <v>475</v>
      </c>
      <c r="I28" s="84">
        <f>SUM(J28:P28)</f>
        <v>359</v>
      </c>
      <c r="J28" s="70">
        <v>244</v>
      </c>
      <c r="K28" s="70">
        <v>11</v>
      </c>
      <c r="L28" s="70">
        <v>95</v>
      </c>
      <c r="M28" s="70">
        <v>5</v>
      </c>
      <c r="N28" s="70">
        <v>0</v>
      </c>
      <c r="O28" s="70">
        <v>0</v>
      </c>
      <c r="P28" s="161">
        <v>4</v>
      </c>
      <c r="Q28" s="71">
        <v>116</v>
      </c>
      <c r="R28" s="84">
        <f>H28-(J28+K28)</f>
        <v>220</v>
      </c>
      <c r="S28" s="86">
        <f>(J28+K28)*100/I28</f>
        <v>71.03064066852367</v>
      </c>
      <c r="T28" s="67"/>
      <c r="U28" s="177"/>
      <c r="V28" s="80"/>
      <c r="W28" s="58"/>
      <c r="X28" s="58"/>
      <c r="Y28" s="58"/>
      <c r="Z28" s="58"/>
      <c r="AA28" s="58"/>
    </row>
    <row r="29" spans="1:27" s="1" customFormat="1" ht="15.75" customHeight="1">
      <c r="A29" s="41" t="s">
        <v>38</v>
      </c>
      <c r="B29" s="194" t="s">
        <v>219</v>
      </c>
      <c r="C29" s="84">
        <f>D29+E29</f>
        <v>293</v>
      </c>
      <c r="D29" s="65">
        <v>89</v>
      </c>
      <c r="E29" s="84">
        <f>F29+H29-D29</f>
        <v>204</v>
      </c>
      <c r="F29" s="65">
        <v>1</v>
      </c>
      <c r="G29" s="65"/>
      <c r="H29" s="84">
        <f>I29+Q29</f>
        <v>292</v>
      </c>
      <c r="I29" s="84">
        <f>SUM(J29:P29)</f>
        <v>230</v>
      </c>
      <c r="J29" s="65">
        <v>162</v>
      </c>
      <c r="K29" s="65">
        <v>13</v>
      </c>
      <c r="L29" s="65">
        <v>55</v>
      </c>
      <c r="M29" s="65">
        <v>0</v>
      </c>
      <c r="N29" s="65">
        <v>0</v>
      </c>
      <c r="O29" s="65">
        <v>0</v>
      </c>
      <c r="P29" s="66">
        <v>0</v>
      </c>
      <c r="Q29" s="67">
        <v>62</v>
      </c>
      <c r="R29" s="84">
        <f t="shared" si="3"/>
        <v>117</v>
      </c>
      <c r="S29" s="86">
        <f t="shared" si="1"/>
        <v>76.08695652173913</v>
      </c>
      <c r="T29" s="67"/>
      <c r="U29" s="178"/>
      <c r="V29" s="119"/>
      <c r="W29" s="57"/>
      <c r="X29" s="57"/>
      <c r="Y29" s="57"/>
      <c r="Z29" s="57"/>
      <c r="AA29" s="57"/>
    </row>
    <row r="30" spans="1:27" s="1" customFormat="1" ht="15.75" customHeight="1">
      <c r="A30" s="41" t="s">
        <v>39</v>
      </c>
      <c r="B30" s="194" t="s">
        <v>124</v>
      </c>
      <c r="C30" s="84">
        <f>D30+E30</f>
        <v>47</v>
      </c>
      <c r="D30" s="65">
        <v>0</v>
      </c>
      <c r="E30" s="84">
        <f>F30+H30-D30</f>
        <v>47</v>
      </c>
      <c r="F30" s="65">
        <v>0</v>
      </c>
      <c r="G30" s="65"/>
      <c r="H30" s="84">
        <f>I30+Q30</f>
        <v>47</v>
      </c>
      <c r="I30" s="84">
        <f>SUM(J30:P30)</f>
        <v>47</v>
      </c>
      <c r="J30" s="65">
        <v>43</v>
      </c>
      <c r="K30" s="65">
        <v>0</v>
      </c>
      <c r="L30" s="65">
        <v>4</v>
      </c>
      <c r="M30" s="65">
        <v>0</v>
      </c>
      <c r="N30" s="65">
        <v>0</v>
      </c>
      <c r="O30" s="65">
        <v>0</v>
      </c>
      <c r="P30" s="66">
        <v>0</v>
      </c>
      <c r="Q30" s="67">
        <v>0</v>
      </c>
      <c r="R30" s="84">
        <f t="shared" si="3"/>
        <v>4</v>
      </c>
      <c r="S30" s="86">
        <f t="shared" si="1"/>
        <v>91.48936170212765</v>
      </c>
      <c r="T30" s="67"/>
      <c r="U30" s="177"/>
      <c r="V30" s="80"/>
      <c r="W30" s="58"/>
      <c r="X30" s="58"/>
      <c r="Y30" s="58"/>
      <c r="Z30" s="58"/>
      <c r="AA30" s="58"/>
    </row>
    <row r="31" spans="1:27" s="1" customFormat="1" ht="15.75" customHeight="1">
      <c r="A31" s="30" t="s">
        <v>141</v>
      </c>
      <c r="B31" s="171" t="s">
        <v>155</v>
      </c>
      <c r="C31" s="84">
        <f aca="true" t="shared" si="10" ref="C31:Q31">SUM(C32:C34)</f>
        <v>1127</v>
      </c>
      <c r="D31" s="84">
        <f t="shared" si="10"/>
        <v>475</v>
      </c>
      <c r="E31" s="84">
        <f t="shared" si="10"/>
        <v>652</v>
      </c>
      <c r="F31" s="84">
        <f t="shared" si="10"/>
        <v>3</v>
      </c>
      <c r="G31" s="84">
        <f t="shared" si="10"/>
        <v>0</v>
      </c>
      <c r="H31" s="84">
        <f t="shared" si="10"/>
        <v>1124</v>
      </c>
      <c r="I31" s="84">
        <f t="shared" si="10"/>
        <v>818</v>
      </c>
      <c r="J31" s="84">
        <f t="shared" si="10"/>
        <v>550</v>
      </c>
      <c r="K31" s="84">
        <f t="shared" si="10"/>
        <v>7</v>
      </c>
      <c r="L31" s="84">
        <f t="shared" si="10"/>
        <v>216</v>
      </c>
      <c r="M31" s="84">
        <f t="shared" si="10"/>
        <v>45</v>
      </c>
      <c r="N31" s="84">
        <f t="shared" si="10"/>
        <v>0</v>
      </c>
      <c r="O31" s="84">
        <f t="shared" si="10"/>
        <v>0</v>
      </c>
      <c r="P31" s="84">
        <f t="shared" si="10"/>
        <v>0</v>
      </c>
      <c r="Q31" s="84">
        <f t="shared" si="10"/>
        <v>306</v>
      </c>
      <c r="R31" s="84">
        <f t="shared" si="3"/>
        <v>567</v>
      </c>
      <c r="S31" s="86">
        <f t="shared" si="1"/>
        <v>68.09290953545232</v>
      </c>
      <c r="T31" s="84">
        <f>SUM(T32:T34)</f>
        <v>130</v>
      </c>
      <c r="U31" s="175" t="s">
        <v>207</v>
      </c>
      <c r="V31" s="118"/>
      <c r="W31" s="54"/>
      <c r="X31" s="54"/>
      <c r="Y31" s="54"/>
      <c r="Z31" s="54"/>
      <c r="AA31" s="54"/>
    </row>
    <row r="32" spans="1:27" s="1" customFormat="1" ht="15.75" customHeight="1">
      <c r="A32" s="41" t="s">
        <v>29</v>
      </c>
      <c r="B32" s="55" t="s">
        <v>217</v>
      </c>
      <c r="C32" s="84">
        <f>D32+E32</f>
        <v>342</v>
      </c>
      <c r="D32" s="65">
        <v>134</v>
      </c>
      <c r="E32" s="84">
        <f>F32+H32-D32</f>
        <v>208</v>
      </c>
      <c r="F32" s="65">
        <v>3</v>
      </c>
      <c r="G32" s="65"/>
      <c r="H32" s="84">
        <f>I32+Q32</f>
        <v>339</v>
      </c>
      <c r="I32" s="84">
        <f>SUM(J32:P32)</f>
        <v>260</v>
      </c>
      <c r="J32" s="65">
        <v>179</v>
      </c>
      <c r="K32" s="65">
        <v>1</v>
      </c>
      <c r="L32" s="65">
        <v>54</v>
      </c>
      <c r="M32" s="65">
        <v>26</v>
      </c>
      <c r="N32" s="65">
        <v>0</v>
      </c>
      <c r="O32" s="65">
        <v>0</v>
      </c>
      <c r="P32" s="66">
        <v>0</v>
      </c>
      <c r="Q32" s="67">
        <v>79</v>
      </c>
      <c r="R32" s="84">
        <f t="shared" si="3"/>
        <v>159</v>
      </c>
      <c r="S32" s="86">
        <f t="shared" si="1"/>
        <v>69.23076923076923</v>
      </c>
      <c r="T32" s="67">
        <v>33</v>
      </c>
      <c r="U32" s="175"/>
      <c r="V32" s="118"/>
      <c r="W32" s="54"/>
      <c r="X32" s="54"/>
      <c r="Y32" s="54"/>
      <c r="Z32" s="54"/>
      <c r="AA32" s="54"/>
    </row>
    <row r="33" spans="1:27" s="1" customFormat="1" ht="15.75" customHeight="1">
      <c r="A33" s="41" t="s">
        <v>30</v>
      </c>
      <c r="B33" s="55" t="s">
        <v>218</v>
      </c>
      <c r="C33" s="84">
        <f>D33+E33</f>
        <v>504</v>
      </c>
      <c r="D33" s="65">
        <v>257</v>
      </c>
      <c r="E33" s="84">
        <f>F33+H33-D33</f>
        <v>247</v>
      </c>
      <c r="F33" s="65"/>
      <c r="G33" s="65"/>
      <c r="H33" s="84">
        <f>I33+Q33</f>
        <v>504</v>
      </c>
      <c r="I33" s="84">
        <f>SUM(J33:P33)</f>
        <v>320</v>
      </c>
      <c r="J33" s="65">
        <v>198</v>
      </c>
      <c r="K33" s="65">
        <v>2</v>
      </c>
      <c r="L33" s="65">
        <v>101</v>
      </c>
      <c r="M33" s="65">
        <v>19</v>
      </c>
      <c r="N33" s="65">
        <v>0</v>
      </c>
      <c r="O33" s="65">
        <v>0</v>
      </c>
      <c r="P33" s="66">
        <v>0</v>
      </c>
      <c r="Q33" s="67">
        <v>184</v>
      </c>
      <c r="R33" s="84">
        <f t="shared" si="3"/>
        <v>304</v>
      </c>
      <c r="S33" s="86">
        <f t="shared" si="1"/>
        <v>62.5</v>
      </c>
      <c r="T33" s="67">
        <v>66</v>
      </c>
      <c r="U33" s="175"/>
      <c r="V33" s="118"/>
      <c r="W33" s="54"/>
      <c r="X33" s="54"/>
      <c r="Y33" s="54"/>
      <c r="Z33" s="54"/>
      <c r="AA33" s="54"/>
    </row>
    <row r="34" spans="1:27" s="1" customFormat="1" ht="15.75" customHeight="1">
      <c r="A34" s="41" t="s">
        <v>30</v>
      </c>
      <c r="B34" s="55" t="s">
        <v>220</v>
      </c>
      <c r="C34" s="84">
        <f>D34+E34</f>
        <v>281</v>
      </c>
      <c r="D34" s="65">
        <v>84</v>
      </c>
      <c r="E34" s="84">
        <f>F34+H34-D34</f>
        <v>197</v>
      </c>
      <c r="F34" s="65"/>
      <c r="G34" s="65"/>
      <c r="H34" s="84">
        <f>I34+Q34</f>
        <v>281</v>
      </c>
      <c r="I34" s="84">
        <f>SUM(J34:P34)</f>
        <v>238</v>
      </c>
      <c r="J34" s="65">
        <v>173</v>
      </c>
      <c r="K34" s="65">
        <v>4</v>
      </c>
      <c r="L34" s="65">
        <v>61</v>
      </c>
      <c r="M34" s="65">
        <v>0</v>
      </c>
      <c r="N34" s="65">
        <v>0</v>
      </c>
      <c r="O34" s="65">
        <v>0</v>
      </c>
      <c r="P34" s="66">
        <v>0</v>
      </c>
      <c r="Q34" s="67">
        <v>43</v>
      </c>
      <c r="R34" s="84">
        <f>H34-(J34+K34)</f>
        <v>104</v>
      </c>
      <c r="S34" s="86">
        <f>(J34+K34)*100/I34</f>
        <v>74.36974789915966</v>
      </c>
      <c r="T34" s="67">
        <v>31</v>
      </c>
      <c r="U34" s="175"/>
      <c r="V34" s="118"/>
      <c r="W34" s="54"/>
      <c r="X34" s="54"/>
      <c r="Y34" s="54"/>
      <c r="Z34" s="54"/>
      <c r="AA34" s="54"/>
    </row>
    <row r="35" spans="1:27" s="1" customFormat="1" ht="15.75" customHeight="1">
      <c r="A35" s="30" t="s">
        <v>142</v>
      </c>
      <c r="B35" s="171" t="s">
        <v>156</v>
      </c>
      <c r="C35" s="84">
        <f>SUM(C36:C41)</f>
        <v>1868</v>
      </c>
      <c r="D35" s="84">
        <f aca="true" t="shared" si="11" ref="D35:Q35">SUM(D36:D41)</f>
        <v>773</v>
      </c>
      <c r="E35" s="84">
        <f t="shared" si="11"/>
        <v>1095</v>
      </c>
      <c r="F35" s="84">
        <f t="shared" si="11"/>
        <v>56</v>
      </c>
      <c r="G35" s="84">
        <f t="shared" si="11"/>
        <v>0</v>
      </c>
      <c r="H35" s="84">
        <f t="shared" si="11"/>
        <v>1812</v>
      </c>
      <c r="I35" s="84">
        <f t="shared" si="11"/>
        <v>1301</v>
      </c>
      <c r="J35" s="84">
        <f t="shared" si="11"/>
        <v>922</v>
      </c>
      <c r="K35" s="84">
        <f t="shared" si="11"/>
        <v>39</v>
      </c>
      <c r="L35" s="84">
        <f t="shared" si="11"/>
        <v>333</v>
      </c>
      <c r="M35" s="84">
        <f t="shared" si="11"/>
        <v>7</v>
      </c>
      <c r="N35" s="84">
        <f t="shared" si="11"/>
        <v>0</v>
      </c>
      <c r="O35" s="84">
        <f t="shared" si="11"/>
        <v>0</v>
      </c>
      <c r="P35" s="84">
        <f t="shared" si="11"/>
        <v>0</v>
      </c>
      <c r="Q35" s="84">
        <f t="shared" si="11"/>
        <v>511</v>
      </c>
      <c r="R35" s="84">
        <f t="shared" si="3"/>
        <v>851</v>
      </c>
      <c r="S35" s="86">
        <f t="shared" si="1"/>
        <v>73.86625672559569</v>
      </c>
      <c r="T35" s="84">
        <f>SUM(T36:T41)</f>
        <v>233</v>
      </c>
      <c r="U35" s="175" t="s">
        <v>224</v>
      </c>
      <c r="V35" s="118"/>
      <c r="W35" s="54"/>
      <c r="X35" s="54"/>
      <c r="Y35" s="54"/>
      <c r="Z35" s="54"/>
      <c r="AA35" s="54"/>
    </row>
    <row r="36" spans="1:27" s="1" customFormat="1" ht="15.75" customHeight="1">
      <c r="A36" s="41" t="s">
        <v>29</v>
      </c>
      <c r="B36" s="63" t="s">
        <v>108</v>
      </c>
      <c r="C36" s="84">
        <f aca="true" t="shared" si="12" ref="C36:C41">D36+E36</f>
        <v>330</v>
      </c>
      <c r="D36" s="65">
        <v>158</v>
      </c>
      <c r="E36" s="84">
        <f aca="true" t="shared" si="13" ref="E36:E41">F36+H36-D36</f>
        <v>172</v>
      </c>
      <c r="F36" s="65">
        <v>5</v>
      </c>
      <c r="G36" s="65"/>
      <c r="H36" s="84">
        <f aca="true" t="shared" si="14" ref="H36:H41">I36+Q36</f>
        <v>325</v>
      </c>
      <c r="I36" s="84">
        <f aca="true" t="shared" si="15" ref="I36:I41">SUM(J36:P36)</f>
        <v>227</v>
      </c>
      <c r="J36" s="65">
        <v>153</v>
      </c>
      <c r="K36" s="65">
        <v>8</v>
      </c>
      <c r="L36" s="65">
        <v>61</v>
      </c>
      <c r="M36" s="65">
        <v>5</v>
      </c>
      <c r="N36" s="65">
        <v>0</v>
      </c>
      <c r="O36" s="65">
        <v>0</v>
      </c>
      <c r="P36" s="66">
        <v>0</v>
      </c>
      <c r="Q36" s="67">
        <v>98</v>
      </c>
      <c r="R36" s="84">
        <f>H36-(J36+K36)</f>
        <v>164</v>
      </c>
      <c r="S36" s="86">
        <f>(J36+K36)*100/I36</f>
        <v>70.9251101321586</v>
      </c>
      <c r="T36" s="67">
        <v>26</v>
      </c>
      <c r="U36" s="175"/>
      <c r="V36" s="118"/>
      <c r="W36" s="54"/>
      <c r="X36" s="54"/>
      <c r="Y36" s="54"/>
      <c r="Z36" s="54"/>
      <c r="AA36" s="54"/>
    </row>
    <row r="37" spans="1:27" s="1" customFormat="1" ht="15.75" customHeight="1">
      <c r="A37" s="41" t="s">
        <v>30</v>
      </c>
      <c r="B37" s="59" t="s">
        <v>109</v>
      </c>
      <c r="C37" s="84">
        <f t="shared" si="12"/>
        <v>307</v>
      </c>
      <c r="D37" s="65">
        <v>96</v>
      </c>
      <c r="E37" s="84">
        <f t="shared" si="13"/>
        <v>211</v>
      </c>
      <c r="F37" s="65">
        <v>17</v>
      </c>
      <c r="G37" s="65"/>
      <c r="H37" s="84">
        <f t="shared" si="14"/>
        <v>290</v>
      </c>
      <c r="I37" s="84">
        <f t="shared" si="15"/>
        <v>206</v>
      </c>
      <c r="J37" s="65">
        <v>157</v>
      </c>
      <c r="K37" s="65">
        <v>1</v>
      </c>
      <c r="L37" s="65">
        <v>48</v>
      </c>
      <c r="M37" s="65">
        <v>0</v>
      </c>
      <c r="N37" s="65">
        <v>0</v>
      </c>
      <c r="O37" s="65">
        <v>0</v>
      </c>
      <c r="P37" s="66">
        <v>0</v>
      </c>
      <c r="Q37" s="67">
        <v>84</v>
      </c>
      <c r="R37" s="84">
        <f t="shared" si="3"/>
        <v>132</v>
      </c>
      <c r="S37" s="86">
        <f t="shared" si="1"/>
        <v>76.69902912621359</v>
      </c>
      <c r="T37" s="67">
        <v>37</v>
      </c>
      <c r="U37" s="175"/>
      <c r="V37" s="118"/>
      <c r="W37" s="54"/>
      <c r="X37" s="54"/>
      <c r="Y37" s="54"/>
      <c r="Z37" s="54"/>
      <c r="AA37" s="54"/>
    </row>
    <row r="38" spans="1:27" s="1" customFormat="1" ht="15.75" customHeight="1">
      <c r="A38" s="41" t="s">
        <v>31</v>
      </c>
      <c r="B38" s="59" t="s">
        <v>134</v>
      </c>
      <c r="C38" s="84">
        <f t="shared" si="12"/>
        <v>581</v>
      </c>
      <c r="D38" s="65">
        <v>258</v>
      </c>
      <c r="E38" s="84">
        <f t="shared" si="13"/>
        <v>323</v>
      </c>
      <c r="F38" s="65">
        <v>21</v>
      </c>
      <c r="G38" s="65"/>
      <c r="H38" s="84">
        <f t="shared" si="14"/>
        <v>560</v>
      </c>
      <c r="I38" s="84">
        <f t="shared" si="15"/>
        <v>382</v>
      </c>
      <c r="J38" s="65">
        <v>265</v>
      </c>
      <c r="K38" s="65">
        <v>24</v>
      </c>
      <c r="L38" s="65">
        <v>93</v>
      </c>
      <c r="M38" s="65">
        <v>0</v>
      </c>
      <c r="N38" s="65">
        <v>0</v>
      </c>
      <c r="O38" s="65">
        <v>0</v>
      </c>
      <c r="P38" s="66">
        <v>0</v>
      </c>
      <c r="Q38" s="67">
        <v>178</v>
      </c>
      <c r="R38" s="84">
        <f t="shared" si="3"/>
        <v>271</v>
      </c>
      <c r="S38" s="86">
        <f t="shared" si="1"/>
        <v>75.6544502617801</v>
      </c>
      <c r="T38" s="67">
        <v>90</v>
      </c>
      <c r="U38" s="175"/>
      <c r="V38" s="118"/>
      <c r="W38" s="54"/>
      <c r="X38" s="54"/>
      <c r="Y38" s="54"/>
      <c r="Z38" s="54"/>
      <c r="AA38" s="54"/>
    </row>
    <row r="39" spans="1:27" s="1" customFormat="1" ht="15.75" customHeight="1">
      <c r="A39" s="41" t="s">
        <v>38</v>
      </c>
      <c r="B39" s="59" t="s">
        <v>208</v>
      </c>
      <c r="C39" s="84">
        <f t="shared" si="12"/>
        <v>392</v>
      </c>
      <c r="D39" s="65">
        <v>163</v>
      </c>
      <c r="E39" s="84">
        <f t="shared" si="13"/>
        <v>229</v>
      </c>
      <c r="F39" s="65">
        <v>9</v>
      </c>
      <c r="G39" s="65"/>
      <c r="H39" s="84">
        <f t="shared" si="14"/>
        <v>383</v>
      </c>
      <c r="I39" s="84">
        <f t="shared" si="15"/>
        <v>282</v>
      </c>
      <c r="J39" s="65">
        <v>215</v>
      </c>
      <c r="K39" s="65">
        <v>1</v>
      </c>
      <c r="L39" s="65">
        <v>64</v>
      </c>
      <c r="M39" s="65">
        <v>2</v>
      </c>
      <c r="N39" s="65">
        <v>0</v>
      </c>
      <c r="O39" s="65">
        <v>0</v>
      </c>
      <c r="P39" s="66">
        <v>0</v>
      </c>
      <c r="Q39" s="67">
        <v>101</v>
      </c>
      <c r="R39" s="84">
        <f>H39-(J39+K39)</f>
        <v>167</v>
      </c>
      <c r="S39" s="86">
        <f>(J39+K39)*100/I39</f>
        <v>76.59574468085107</v>
      </c>
      <c r="T39" s="67">
        <v>56</v>
      </c>
      <c r="U39" s="175"/>
      <c r="V39" s="118"/>
      <c r="W39" s="54"/>
      <c r="X39" s="54"/>
      <c r="Y39" s="54"/>
      <c r="Z39" s="54"/>
      <c r="AA39" s="54"/>
    </row>
    <row r="40" spans="1:27" s="1" customFormat="1" ht="15.75" customHeight="1">
      <c r="A40" s="41" t="s">
        <v>39</v>
      </c>
      <c r="B40" s="59" t="s">
        <v>203</v>
      </c>
      <c r="C40" s="84">
        <f t="shared" si="12"/>
        <v>245</v>
      </c>
      <c r="D40" s="65">
        <v>97</v>
      </c>
      <c r="E40" s="84">
        <f t="shared" si="13"/>
        <v>148</v>
      </c>
      <c r="F40" s="65">
        <v>4</v>
      </c>
      <c r="G40" s="65"/>
      <c r="H40" s="84">
        <f t="shared" si="14"/>
        <v>241</v>
      </c>
      <c r="I40" s="84">
        <f t="shared" si="15"/>
        <v>191</v>
      </c>
      <c r="J40" s="65">
        <v>121</v>
      </c>
      <c r="K40" s="65">
        <v>4</v>
      </c>
      <c r="L40" s="65">
        <v>66</v>
      </c>
      <c r="M40" s="65">
        <v>0</v>
      </c>
      <c r="N40" s="65">
        <v>0</v>
      </c>
      <c r="O40" s="65">
        <v>0</v>
      </c>
      <c r="P40" s="66">
        <v>0</v>
      </c>
      <c r="Q40" s="67">
        <v>50</v>
      </c>
      <c r="R40" s="84">
        <f t="shared" si="3"/>
        <v>116</v>
      </c>
      <c r="S40" s="86">
        <f t="shared" si="1"/>
        <v>65.44502617801047</v>
      </c>
      <c r="T40" s="67">
        <v>24</v>
      </c>
      <c r="U40" s="175"/>
      <c r="V40" s="118"/>
      <c r="W40" s="54"/>
      <c r="X40" s="54"/>
      <c r="Y40" s="54"/>
      <c r="Z40" s="54"/>
      <c r="AA40" s="54"/>
    </row>
    <row r="41" spans="1:27" s="1" customFormat="1" ht="15.75" customHeight="1">
      <c r="A41" s="41" t="s">
        <v>40</v>
      </c>
      <c r="B41" s="63" t="s">
        <v>125</v>
      </c>
      <c r="C41" s="84">
        <f t="shared" si="12"/>
        <v>13</v>
      </c>
      <c r="D41" s="65">
        <v>1</v>
      </c>
      <c r="E41" s="84">
        <f t="shared" si="13"/>
        <v>12</v>
      </c>
      <c r="F41" s="65">
        <v>0</v>
      </c>
      <c r="G41" s="65"/>
      <c r="H41" s="84">
        <f t="shared" si="14"/>
        <v>13</v>
      </c>
      <c r="I41" s="84">
        <f t="shared" si="15"/>
        <v>13</v>
      </c>
      <c r="J41" s="65">
        <v>11</v>
      </c>
      <c r="K41" s="65">
        <v>1</v>
      </c>
      <c r="L41" s="65">
        <v>1</v>
      </c>
      <c r="M41" s="65">
        <v>0</v>
      </c>
      <c r="N41" s="65">
        <v>0</v>
      </c>
      <c r="O41" s="65">
        <v>0</v>
      </c>
      <c r="P41" s="66">
        <v>0</v>
      </c>
      <c r="Q41" s="67">
        <v>0</v>
      </c>
      <c r="R41" s="84">
        <f t="shared" si="3"/>
        <v>1</v>
      </c>
      <c r="S41" s="86">
        <f t="shared" si="1"/>
        <v>92.3076923076923</v>
      </c>
      <c r="T41" s="67">
        <v>0</v>
      </c>
      <c r="U41" s="175"/>
      <c r="V41" s="118"/>
      <c r="W41" s="54"/>
      <c r="X41" s="54"/>
      <c r="Y41" s="54"/>
      <c r="Z41" s="54"/>
      <c r="AA41" s="54"/>
    </row>
    <row r="42" spans="1:27" s="1" customFormat="1" ht="15.75" customHeight="1">
      <c r="A42" s="30" t="s">
        <v>143</v>
      </c>
      <c r="B42" s="171" t="s">
        <v>157</v>
      </c>
      <c r="C42" s="84">
        <f aca="true" t="shared" si="16" ref="C42:Q42">SUM(C43:C44)</f>
        <v>446</v>
      </c>
      <c r="D42" s="84">
        <f t="shared" si="16"/>
        <v>190</v>
      </c>
      <c r="E42" s="84">
        <f t="shared" si="16"/>
        <v>256</v>
      </c>
      <c r="F42" s="84">
        <f t="shared" si="16"/>
        <v>33</v>
      </c>
      <c r="G42" s="84">
        <f t="shared" si="16"/>
        <v>0</v>
      </c>
      <c r="H42" s="84">
        <f t="shared" si="16"/>
        <v>413</v>
      </c>
      <c r="I42" s="84">
        <f t="shared" si="16"/>
        <v>302</v>
      </c>
      <c r="J42" s="84">
        <f t="shared" si="16"/>
        <v>189</v>
      </c>
      <c r="K42" s="84">
        <f t="shared" si="16"/>
        <v>19</v>
      </c>
      <c r="L42" s="84">
        <f t="shared" si="16"/>
        <v>92</v>
      </c>
      <c r="M42" s="84">
        <f t="shared" si="16"/>
        <v>2</v>
      </c>
      <c r="N42" s="84">
        <f t="shared" si="16"/>
        <v>0</v>
      </c>
      <c r="O42" s="84">
        <f t="shared" si="16"/>
        <v>0</v>
      </c>
      <c r="P42" s="84">
        <f t="shared" si="16"/>
        <v>0</v>
      </c>
      <c r="Q42" s="84">
        <f t="shared" si="16"/>
        <v>111</v>
      </c>
      <c r="R42" s="84">
        <f t="shared" si="3"/>
        <v>205</v>
      </c>
      <c r="S42" s="86">
        <f t="shared" si="1"/>
        <v>68.87417218543047</v>
      </c>
      <c r="T42" s="84">
        <f>SUM(T43:T44)</f>
        <v>24</v>
      </c>
      <c r="U42" s="175" t="s">
        <v>224</v>
      </c>
      <c r="V42" s="118"/>
      <c r="W42" s="54"/>
      <c r="X42" s="54"/>
      <c r="Y42" s="54"/>
      <c r="Z42" s="54"/>
      <c r="AA42" s="54"/>
    </row>
    <row r="43" spans="1:27" s="1" customFormat="1" ht="15.75" customHeight="1">
      <c r="A43" s="41" t="s">
        <v>29</v>
      </c>
      <c r="B43" s="60" t="s">
        <v>169</v>
      </c>
      <c r="C43" s="84">
        <f>D43+E43</f>
        <v>239</v>
      </c>
      <c r="D43" s="65">
        <v>82</v>
      </c>
      <c r="E43" s="84">
        <f>F43+H43-D43</f>
        <v>157</v>
      </c>
      <c r="F43" s="65">
        <v>29</v>
      </c>
      <c r="G43" s="65"/>
      <c r="H43" s="84">
        <f>I43+Q43</f>
        <v>210</v>
      </c>
      <c r="I43" s="84">
        <f>SUM(J43:P43)</f>
        <v>169</v>
      </c>
      <c r="J43" s="65">
        <v>111</v>
      </c>
      <c r="K43" s="65">
        <v>7</v>
      </c>
      <c r="L43" s="65">
        <v>51</v>
      </c>
      <c r="M43" s="65">
        <v>0</v>
      </c>
      <c r="N43" s="65">
        <v>0</v>
      </c>
      <c r="O43" s="65">
        <v>0</v>
      </c>
      <c r="P43" s="66">
        <v>0</v>
      </c>
      <c r="Q43" s="67">
        <v>41</v>
      </c>
      <c r="R43" s="84">
        <f>H43-(J43+K43)</f>
        <v>92</v>
      </c>
      <c r="S43" s="86">
        <f>(J43+K43)*100/I43</f>
        <v>69.8224852071006</v>
      </c>
      <c r="T43" s="67">
        <v>6</v>
      </c>
      <c r="U43" s="175"/>
      <c r="V43" s="118"/>
      <c r="W43" s="54"/>
      <c r="X43" s="54"/>
      <c r="Y43" s="54"/>
      <c r="Z43" s="54"/>
      <c r="AA43" s="54"/>
    </row>
    <row r="44" spans="1:27" s="1" customFormat="1" ht="15.75" customHeight="1">
      <c r="A44" s="41" t="s">
        <v>30</v>
      </c>
      <c r="B44" s="55" t="s">
        <v>110</v>
      </c>
      <c r="C44" s="84">
        <f>D44+E44</f>
        <v>207</v>
      </c>
      <c r="D44" s="65">
        <v>108</v>
      </c>
      <c r="E44" s="84">
        <f>F44+H44-D44</f>
        <v>99</v>
      </c>
      <c r="F44" s="65">
        <v>4</v>
      </c>
      <c r="G44" s="65"/>
      <c r="H44" s="84">
        <f>I44+Q44</f>
        <v>203</v>
      </c>
      <c r="I44" s="84">
        <f>SUM(J44:P44)</f>
        <v>133</v>
      </c>
      <c r="J44" s="65">
        <v>78</v>
      </c>
      <c r="K44" s="65">
        <v>12</v>
      </c>
      <c r="L44" s="65">
        <v>41</v>
      </c>
      <c r="M44" s="65">
        <v>2</v>
      </c>
      <c r="N44" s="65">
        <v>0</v>
      </c>
      <c r="O44" s="65">
        <v>0</v>
      </c>
      <c r="P44" s="66">
        <v>0</v>
      </c>
      <c r="Q44" s="67">
        <v>70</v>
      </c>
      <c r="R44" s="84">
        <f>H44-(J44+K44)</f>
        <v>113</v>
      </c>
      <c r="S44" s="86">
        <f>(J44+K44)*100/I44</f>
        <v>67.66917293233082</v>
      </c>
      <c r="T44" s="67">
        <v>18</v>
      </c>
      <c r="U44" s="175"/>
      <c r="V44" s="118"/>
      <c r="W44" s="54"/>
      <c r="X44" s="54"/>
      <c r="Y44" s="54"/>
      <c r="Z44" s="54"/>
      <c r="AA44" s="54"/>
    </row>
    <row r="45" spans="1:27" s="1" customFormat="1" ht="15.75" customHeight="1">
      <c r="A45" s="30" t="s">
        <v>144</v>
      </c>
      <c r="B45" s="171" t="s">
        <v>158</v>
      </c>
      <c r="C45" s="84">
        <f aca="true" t="shared" si="17" ref="C45:Q45">SUM(C46:C50)</f>
        <v>1989</v>
      </c>
      <c r="D45" s="84">
        <f t="shared" si="17"/>
        <v>853</v>
      </c>
      <c r="E45" s="84">
        <f t="shared" si="17"/>
        <v>1136</v>
      </c>
      <c r="F45" s="84">
        <f t="shared" si="17"/>
        <v>4</v>
      </c>
      <c r="G45" s="84">
        <f t="shared" si="17"/>
        <v>0</v>
      </c>
      <c r="H45" s="84">
        <f t="shared" si="17"/>
        <v>1985</v>
      </c>
      <c r="I45" s="84">
        <f t="shared" si="17"/>
        <v>1459</v>
      </c>
      <c r="J45" s="84">
        <f t="shared" si="17"/>
        <v>969</v>
      </c>
      <c r="K45" s="84">
        <f t="shared" si="17"/>
        <v>52</v>
      </c>
      <c r="L45" s="84">
        <f t="shared" si="17"/>
        <v>423</v>
      </c>
      <c r="M45" s="84">
        <f t="shared" si="17"/>
        <v>15</v>
      </c>
      <c r="N45" s="84">
        <f t="shared" si="17"/>
        <v>0</v>
      </c>
      <c r="O45" s="84">
        <f t="shared" si="17"/>
        <v>0</v>
      </c>
      <c r="P45" s="84">
        <f t="shared" si="17"/>
        <v>0</v>
      </c>
      <c r="Q45" s="84">
        <f t="shared" si="17"/>
        <v>526</v>
      </c>
      <c r="R45" s="84">
        <f t="shared" si="3"/>
        <v>964</v>
      </c>
      <c r="S45" s="86">
        <f t="shared" si="1"/>
        <v>69.97943797121316</v>
      </c>
      <c r="T45" s="84">
        <f>SUM(T46:T50)</f>
        <v>219</v>
      </c>
      <c r="U45" s="175" t="s">
        <v>225</v>
      </c>
      <c r="V45" s="118"/>
      <c r="W45" s="54"/>
      <c r="X45" s="54"/>
      <c r="Y45" s="54"/>
      <c r="Z45" s="54"/>
      <c r="AA45" s="54"/>
    </row>
    <row r="46" spans="1:27" s="1" customFormat="1" ht="15.75" customHeight="1">
      <c r="A46" s="41" t="s">
        <v>29</v>
      </c>
      <c r="B46" s="82" t="s">
        <v>111</v>
      </c>
      <c r="C46" s="84">
        <f>D46+E46</f>
        <v>367</v>
      </c>
      <c r="D46" s="76">
        <v>176</v>
      </c>
      <c r="E46" s="84">
        <f>F46+H46-D46</f>
        <v>191</v>
      </c>
      <c r="F46" s="76">
        <v>2</v>
      </c>
      <c r="G46" s="65"/>
      <c r="H46" s="84">
        <f>I46+Q46</f>
        <v>365</v>
      </c>
      <c r="I46" s="84">
        <f>SUM(J46:P46)</f>
        <v>228</v>
      </c>
      <c r="J46" s="76">
        <v>157</v>
      </c>
      <c r="K46" s="76">
        <v>8</v>
      </c>
      <c r="L46" s="76">
        <v>61</v>
      </c>
      <c r="M46" s="76">
        <v>2</v>
      </c>
      <c r="N46" s="76">
        <v>0</v>
      </c>
      <c r="O46" s="76">
        <v>0</v>
      </c>
      <c r="P46" s="76">
        <v>0</v>
      </c>
      <c r="Q46" s="76">
        <v>137</v>
      </c>
      <c r="R46" s="84">
        <f t="shared" si="3"/>
        <v>200</v>
      </c>
      <c r="S46" s="86">
        <f t="shared" si="1"/>
        <v>72.36842105263158</v>
      </c>
      <c r="T46" s="127">
        <v>39</v>
      </c>
      <c r="U46" s="175"/>
      <c r="V46" s="118"/>
      <c r="W46" s="54"/>
      <c r="X46" s="54"/>
      <c r="Y46" s="54"/>
      <c r="Z46" s="54"/>
      <c r="AA46" s="54"/>
    </row>
    <row r="47" spans="1:27" s="1" customFormat="1" ht="15.75" customHeight="1">
      <c r="A47" s="41" t="s">
        <v>30</v>
      </c>
      <c r="B47" s="60" t="s">
        <v>112</v>
      </c>
      <c r="C47" s="84">
        <f>D47+E47</f>
        <v>294</v>
      </c>
      <c r="D47" s="76">
        <v>116</v>
      </c>
      <c r="E47" s="84">
        <f>F47+H47-D47</f>
        <v>178</v>
      </c>
      <c r="F47" s="76">
        <v>0</v>
      </c>
      <c r="G47" s="65"/>
      <c r="H47" s="84">
        <f>I47+Q47</f>
        <v>294</v>
      </c>
      <c r="I47" s="84">
        <f>SUM(J47:P47)</f>
        <v>222</v>
      </c>
      <c r="J47" s="76">
        <v>141</v>
      </c>
      <c r="K47" s="76">
        <v>3</v>
      </c>
      <c r="L47" s="76">
        <v>78</v>
      </c>
      <c r="M47" s="76">
        <v>0</v>
      </c>
      <c r="N47" s="76">
        <v>0</v>
      </c>
      <c r="O47" s="76">
        <v>0</v>
      </c>
      <c r="P47" s="76">
        <v>0</v>
      </c>
      <c r="Q47" s="76">
        <v>72</v>
      </c>
      <c r="R47" s="84">
        <f t="shared" si="3"/>
        <v>150</v>
      </c>
      <c r="S47" s="86">
        <f t="shared" si="1"/>
        <v>64.86486486486487</v>
      </c>
      <c r="T47" s="127">
        <v>83</v>
      </c>
      <c r="U47" s="175"/>
      <c r="V47" s="118"/>
      <c r="W47" s="54"/>
      <c r="X47" s="54"/>
      <c r="Y47" s="54"/>
      <c r="Z47" s="54"/>
      <c r="AA47" s="54"/>
    </row>
    <row r="48" spans="1:27" s="1" customFormat="1" ht="15.75" customHeight="1">
      <c r="A48" s="41" t="s">
        <v>31</v>
      </c>
      <c r="B48" s="60" t="s">
        <v>180</v>
      </c>
      <c r="C48" s="84">
        <f>D48+E48</f>
        <v>472</v>
      </c>
      <c r="D48" s="76">
        <v>190</v>
      </c>
      <c r="E48" s="84">
        <f>F48+H48-D48</f>
        <v>282</v>
      </c>
      <c r="F48" s="76">
        <v>2</v>
      </c>
      <c r="G48" s="65"/>
      <c r="H48" s="84">
        <f>I48+Q48</f>
        <v>470</v>
      </c>
      <c r="I48" s="84">
        <f>SUM(J48:P48)</f>
        <v>348</v>
      </c>
      <c r="J48" s="76">
        <v>229</v>
      </c>
      <c r="K48" s="76">
        <v>12</v>
      </c>
      <c r="L48" s="76">
        <v>104</v>
      </c>
      <c r="M48" s="76">
        <v>3</v>
      </c>
      <c r="N48" s="76">
        <v>0</v>
      </c>
      <c r="O48" s="76">
        <v>0</v>
      </c>
      <c r="P48" s="76">
        <v>0</v>
      </c>
      <c r="Q48" s="76">
        <v>122</v>
      </c>
      <c r="R48" s="84">
        <f t="shared" si="3"/>
        <v>229</v>
      </c>
      <c r="S48" s="86">
        <f t="shared" si="1"/>
        <v>69.25287356321839</v>
      </c>
      <c r="T48" s="127">
        <v>62</v>
      </c>
      <c r="U48" s="175"/>
      <c r="V48" s="118"/>
      <c r="W48" s="54"/>
      <c r="X48" s="54"/>
      <c r="Y48" s="54"/>
      <c r="Z48" s="54"/>
      <c r="AA48" s="54"/>
    </row>
    <row r="49" spans="1:27" s="1" customFormat="1" ht="15.75" customHeight="1">
      <c r="A49" s="41" t="s">
        <v>38</v>
      </c>
      <c r="B49" s="60" t="s">
        <v>114</v>
      </c>
      <c r="C49" s="84">
        <f>D49+E49</f>
        <v>490</v>
      </c>
      <c r="D49" s="76">
        <v>191</v>
      </c>
      <c r="E49" s="84">
        <f>F49+H49-D49</f>
        <v>299</v>
      </c>
      <c r="F49" s="76">
        <v>0</v>
      </c>
      <c r="G49" s="65"/>
      <c r="H49" s="84">
        <f>I49+Q49</f>
        <v>490</v>
      </c>
      <c r="I49" s="84">
        <f>SUM(J49:P49)</f>
        <v>404</v>
      </c>
      <c r="J49" s="76">
        <v>272</v>
      </c>
      <c r="K49" s="76">
        <v>14</v>
      </c>
      <c r="L49" s="76">
        <v>117</v>
      </c>
      <c r="M49" s="76">
        <v>1</v>
      </c>
      <c r="N49" s="76">
        <v>0</v>
      </c>
      <c r="O49" s="76">
        <v>0</v>
      </c>
      <c r="P49" s="76">
        <v>0</v>
      </c>
      <c r="Q49" s="76">
        <v>86</v>
      </c>
      <c r="R49" s="84">
        <f>H49-(J49+K49)</f>
        <v>204</v>
      </c>
      <c r="S49" s="86">
        <f>(J49+K49)*100/I49</f>
        <v>70.79207920792079</v>
      </c>
      <c r="T49" s="127">
        <v>35</v>
      </c>
      <c r="U49" s="175"/>
      <c r="V49" s="118"/>
      <c r="W49" s="54"/>
      <c r="X49" s="54"/>
      <c r="Y49" s="54"/>
      <c r="Z49" s="54"/>
      <c r="AA49" s="54"/>
    </row>
    <row r="50" spans="1:27" s="1" customFormat="1" ht="15.75" customHeight="1">
      <c r="A50" s="41" t="s">
        <v>39</v>
      </c>
      <c r="B50" s="60" t="s">
        <v>209</v>
      </c>
      <c r="C50" s="84">
        <f>D50+E50</f>
        <v>366</v>
      </c>
      <c r="D50" s="76">
        <v>180</v>
      </c>
      <c r="E50" s="84">
        <f>F50+H50-D50</f>
        <v>186</v>
      </c>
      <c r="F50" s="76">
        <v>0</v>
      </c>
      <c r="G50" s="65"/>
      <c r="H50" s="84">
        <f>I50+Q50</f>
        <v>366</v>
      </c>
      <c r="I50" s="84">
        <f>SUM(J50:P50)</f>
        <v>257</v>
      </c>
      <c r="J50" s="76">
        <v>170</v>
      </c>
      <c r="K50" s="76">
        <v>15</v>
      </c>
      <c r="L50" s="76">
        <v>63</v>
      </c>
      <c r="M50" s="76">
        <v>9</v>
      </c>
      <c r="N50" s="76">
        <v>0</v>
      </c>
      <c r="O50" s="76">
        <v>0</v>
      </c>
      <c r="P50" s="76">
        <v>0</v>
      </c>
      <c r="Q50" s="76">
        <v>109</v>
      </c>
      <c r="R50" s="84">
        <f t="shared" si="3"/>
        <v>181</v>
      </c>
      <c r="S50" s="86">
        <f t="shared" si="1"/>
        <v>71.98443579766537</v>
      </c>
      <c r="T50" s="127"/>
      <c r="U50" s="175"/>
      <c r="V50" s="118"/>
      <c r="W50" s="54"/>
      <c r="X50" s="54"/>
      <c r="Y50" s="54"/>
      <c r="Z50" s="54"/>
      <c r="AA50" s="54"/>
    </row>
    <row r="51" spans="1:27" s="1" customFormat="1" ht="15.75" customHeight="1">
      <c r="A51" s="30" t="s">
        <v>145</v>
      </c>
      <c r="B51" s="171" t="s">
        <v>2</v>
      </c>
      <c r="C51" s="84">
        <f aca="true" t="shared" si="18" ref="C51:Q51">SUM(C52:C55)</f>
        <v>1459</v>
      </c>
      <c r="D51" s="84">
        <f t="shared" si="18"/>
        <v>674</v>
      </c>
      <c r="E51" s="84">
        <f t="shared" si="18"/>
        <v>785</v>
      </c>
      <c r="F51" s="84">
        <f t="shared" si="18"/>
        <v>7</v>
      </c>
      <c r="G51" s="84">
        <f t="shared" si="18"/>
        <v>0</v>
      </c>
      <c r="H51" s="84">
        <f t="shared" si="18"/>
        <v>1452</v>
      </c>
      <c r="I51" s="84">
        <f t="shared" si="18"/>
        <v>1107</v>
      </c>
      <c r="J51" s="84">
        <f t="shared" si="18"/>
        <v>700</v>
      </c>
      <c r="K51" s="84">
        <f t="shared" si="18"/>
        <v>57</v>
      </c>
      <c r="L51" s="84">
        <f t="shared" si="18"/>
        <v>343</v>
      </c>
      <c r="M51" s="84">
        <f t="shared" si="18"/>
        <v>7</v>
      </c>
      <c r="N51" s="84">
        <f t="shared" si="18"/>
        <v>0</v>
      </c>
      <c r="O51" s="84">
        <f t="shared" si="18"/>
        <v>0</v>
      </c>
      <c r="P51" s="84">
        <f t="shared" si="18"/>
        <v>0</v>
      </c>
      <c r="Q51" s="84">
        <f t="shared" si="18"/>
        <v>345</v>
      </c>
      <c r="R51" s="84">
        <f t="shared" si="3"/>
        <v>695</v>
      </c>
      <c r="S51" s="86">
        <f t="shared" si="1"/>
        <v>68.38301716350497</v>
      </c>
      <c r="T51" s="84">
        <f>SUM(T52:T55)</f>
        <v>100</v>
      </c>
      <c r="U51" s="175" t="s">
        <v>225</v>
      </c>
      <c r="V51" s="118"/>
      <c r="W51" s="54"/>
      <c r="X51" s="54"/>
      <c r="Y51" s="54"/>
      <c r="Z51" s="54"/>
      <c r="AA51" s="54"/>
    </row>
    <row r="52" spans="1:27" s="1" customFormat="1" ht="15.75" customHeight="1">
      <c r="A52" s="41" t="s">
        <v>29</v>
      </c>
      <c r="B52" s="64" t="s">
        <v>138</v>
      </c>
      <c r="C52" s="84">
        <f>D52+E52</f>
        <v>276</v>
      </c>
      <c r="D52" s="65">
        <v>113</v>
      </c>
      <c r="E52" s="84">
        <f>F52+H52-D52</f>
        <v>163</v>
      </c>
      <c r="F52" s="65">
        <v>0</v>
      </c>
      <c r="G52" s="65"/>
      <c r="H52" s="84">
        <f>I52+Q52</f>
        <v>276</v>
      </c>
      <c r="I52" s="84">
        <f>SUM(J52:P52)</f>
        <v>238</v>
      </c>
      <c r="J52" s="76">
        <v>161</v>
      </c>
      <c r="K52" s="76">
        <v>13</v>
      </c>
      <c r="L52" s="76">
        <v>63</v>
      </c>
      <c r="M52" s="76">
        <v>1</v>
      </c>
      <c r="N52" s="76">
        <v>0</v>
      </c>
      <c r="O52" s="76">
        <v>0</v>
      </c>
      <c r="P52" s="116">
        <v>0</v>
      </c>
      <c r="Q52" s="117">
        <v>38</v>
      </c>
      <c r="R52" s="84">
        <f t="shared" si="3"/>
        <v>102</v>
      </c>
      <c r="S52" s="86">
        <f t="shared" si="1"/>
        <v>73.10924369747899</v>
      </c>
      <c r="T52" s="117">
        <v>38</v>
      </c>
      <c r="U52" s="175"/>
      <c r="V52" s="118"/>
      <c r="W52" s="54"/>
      <c r="X52" s="54"/>
      <c r="Y52" s="54"/>
      <c r="Z52" s="54"/>
      <c r="AA52" s="54"/>
    </row>
    <row r="53" spans="1:27" s="1" customFormat="1" ht="15.75" customHeight="1">
      <c r="A53" s="41" t="s">
        <v>30</v>
      </c>
      <c r="B53" s="64" t="s">
        <v>137</v>
      </c>
      <c r="C53" s="84">
        <f>D53+E53</f>
        <v>380</v>
      </c>
      <c r="D53" s="65">
        <v>168</v>
      </c>
      <c r="E53" s="84">
        <f>F53+H53-D53</f>
        <v>212</v>
      </c>
      <c r="F53" s="65">
        <v>2</v>
      </c>
      <c r="G53" s="65"/>
      <c r="H53" s="84">
        <f>I53+Q53</f>
        <v>378</v>
      </c>
      <c r="I53" s="84">
        <f>SUM(J53:P53)</f>
        <v>274</v>
      </c>
      <c r="J53" s="76">
        <v>188</v>
      </c>
      <c r="K53" s="76">
        <v>10</v>
      </c>
      <c r="L53" s="76">
        <v>76</v>
      </c>
      <c r="M53" s="76">
        <v>0</v>
      </c>
      <c r="N53" s="76">
        <v>0</v>
      </c>
      <c r="O53" s="76">
        <v>0</v>
      </c>
      <c r="P53" s="116">
        <v>0</v>
      </c>
      <c r="Q53" s="117">
        <v>104</v>
      </c>
      <c r="R53" s="84">
        <f t="shared" si="3"/>
        <v>180</v>
      </c>
      <c r="S53" s="86">
        <f t="shared" si="1"/>
        <v>72.26277372262774</v>
      </c>
      <c r="T53" s="117">
        <v>18</v>
      </c>
      <c r="U53" s="175"/>
      <c r="V53" s="118"/>
      <c r="W53" s="54"/>
      <c r="X53" s="54"/>
      <c r="Y53" s="54"/>
      <c r="Z53" s="54"/>
      <c r="AA53" s="54"/>
    </row>
    <row r="54" spans="1:27" s="1" customFormat="1" ht="15.75" customHeight="1">
      <c r="A54" s="41" t="s">
        <v>31</v>
      </c>
      <c r="B54" s="64" t="s">
        <v>139</v>
      </c>
      <c r="C54" s="84">
        <f>D54+E54</f>
        <v>504</v>
      </c>
      <c r="D54" s="65">
        <v>225</v>
      </c>
      <c r="E54" s="84">
        <f>F54+H54-D54</f>
        <v>279</v>
      </c>
      <c r="F54" s="65">
        <v>5</v>
      </c>
      <c r="G54" s="65"/>
      <c r="H54" s="84">
        <f>I54+Q54</f>
        <v>499</v>
      </c>
      <c r="I54" s="84">
        <f>SUM(J54:P54)</f>
        <v>378</v>
      </c>
      <c r="J54" s="76">
        <v>234</v>
      </c>
      <c r="K54" s="76">
        <v>14</v>
      </c>
      <c r="L54" s="76">
        <v>130</v>
      </c>
      <c r="M54" s="76">
        <v>0</v>
      </c>
      <c r="N54" s="76">
        <v>0</v>
      </c>
      <c r="O54" s="76">
        <v>0</v>
      </c>
      <c r="P54" s="116">
        <v>0</v>
      </c>
      <c r="Q54" s="117">
        <v>121</v>
      </c>
      <c r="R54" s="84">
        <f>H54-(J54+K54)</f>
        <v>251</v>
      </c>
      <c r="S54" s="86">
        <f>(J54+K54)*100/I54</f>
        <v>65.60846560846561</v>
      </c>
      <c r="T54" s="117">
        <v>17</v>
      </c>
      <c r="U54" s="175"/>
      <c r="V54" s="118"/>
      <c r="W54" s="54"/>
      <c r="X54" s="54"/>
      <c r="Y54" s="54"/>
      <c r="Z54" s="54"/>
      <c r="AA54" s="54"/>
    </row>
    <row r="55" spans="1:27" s="1" customFormat="1" ht="15.75" customHeight="1">
      <c r="A55" s="41" t="s">
        <v>38</v>
      </c>
      <c r="B55" s="64" t="s">
        <v>212</v>
      </c>
      <c r="C55" s="84">
        <f>D55+E55</f>
        <v>299</v>
      </c>
      <c r="D55" s="65">
        <v>168</v>
      </c>
      <c r="E55" s="84">
        <f>F55+H55-D55</f>
        <v>131</v>
      </c>
      <c r="F55" s="65">
        <v>0</v>
      </c>
      <c r="G55" s="65"/>
      <c r="H55" s="84">
        <f>I55+Q55</f>
        <v>299</v>
      </c>
      <c r="I55" s="84">
        <f>SUM(J55:P55)</f>
        <v>217</v>
      </c>
      <c r="J55" s="76">
        <v>117</v>
      </c>
      <c r="K55" s="76">
        <v>20</v>
      </c>
      <c r="L55" s="76">
        <v>74</v>
      </c>
      <c r="M55" s="76">
        <v>6</v>
      </c>
      <c r="N55" s="76">
        <v>0</v>
      </c>
      <c r="O55" s="76">
        <v>0</v>
      </c>
      <c r="P55" s="116">
        <v>0</v>
      </c>
      <c r="Q55" s="117">
        <v>82</v>
      </c>
      <c r="R55" s="84">
        <f t="shared" si="3"/>
        <v>162</v>
      </c>
      <c r="S55" s="86">
        <f t="shared" si="1"/>
        <v>63.133640552995395</v>
      </c>
      <c r="T55" s="117">
        <v>27</v>
      </c>
      <c r="U55" s="175"/>
      <c r="V55" s="118"/>
      <c r="W55" s="54"/>
      <c r="X55" s="54"/>
      <c r="Y55" s="54"/>
      <c r="Z55" s="54"/>
      <c r="AA55" s="54"/>
    </row>
    <row r="56" spans="1:27" s="1" customFormat="1" ht="15.75" customHeight="1">
      <c r="A56" s="30" t="s">
        <v>146</v>
      </c>
      <c r="B56" s="171" t="s">
        <v>159</v>
      </c>
      <c r="C56" s="84">
        <f>SUM(C57:C60)</f>
        <v>651</v>
      </c>
      <c r="D56" s="84">
        <f aca="true" t="shared" si="19" ref="D56:Q56">SUM(D57:D60)</f>
        <v>291</v>
      </c>
      <c r="E56" s="84">
        <f t="shared" si="19"/>
        <v>360</v>
      </c>
      <c r="F56" s="84">
        <f t="shared" si="19"/>
        <v>12</v>
      </c>
      <c r="G56" s="84">
        <f t="shared" si="19"/>
        <v>0</v>
      </c>
      <c r="H56" s="84">
        <f t="shared" si="19"/>
        <v>639</v>
      </c>
      <c r="I56" s="84">
        <f t="shared" si="19"/>
        <v>491</v>
      </c>
      <c r="J56" s="84">
        <f t="shared" si="19"/>
        <v>317</v>
      </c>
      <c r="K56" s="84">
        <f t="shared" si="19"/>
        <v>25</v>
      </c>
      <c r="L56" s="84">
        <f t="shared" si="19"/>
        <v>148</v>
      </c>
      <c r="M56" s="84">
        <f t="shared" si="19"/>
        <v>0</v>
      </c>
      <c r="N56" s="84">
        <f t="shared" si="19"/>
        <v>0</v>
      </c>
      <c r="O56" s="84">
        <f t="shared" si="19"/>
        <v>0</v>
      </c>
      <c r="P56" s="84">
        <f t="shared" si="19"/>
        <v>1</v>
      </c>
      <c r="Q56" s="84">
        <f t="shared" si="19"/>
        <v>148</v>
      </c>
      <c r="R56" s="84">
        <f t="shared" si="3"/>
        <v>297</v>
      </c>
      <c r="S56" s="86">
        <f t="shared" si="1"/>
        <v>69.65376782077394</v>
      </c>
      <c r="T56" s="84">
        <f>SUM(T57:T60)</f>
        <v>85</v>
      </c>
      <c r="U56" s="175" t="s">
        <v>225</v>
      </c>
      <c r="V56" s="118"/>
      <c r="W56" s="54"/>
      <c r="X56" s="54"/>
      <c r="Y56" s="54"/>
      <c r="Z56" s="54"/>
      <c r="AA56" s="54"/>
    </row>
    <row r="57" spans="1:27" s="1" customFormat="1" ht="15.75" customHeight="1">
      <c r="A57" s="41" t="s">
        <v>29</v>
      </c>
      <c r="B57" s="113" t="s">
        <v>128</v>
      </c>
      <c r="C57" s="84">
        <f>D57+E57</f>
        <v>60</v>
      </c>
      <c r="D57" s="65">
        <v>11</v>
      </c>
      <c r="E57" s="84">
        <f>F57+H57-D57</f>
        <v>49</v>
      </c>
      <c r="F57" s="65">
        <v>0</v>
      </c>
      <c r="G57" s="65"/>
      <c r="H57" s="84">
        <f>I57+Q57</f>
        <v>60</v>
      </c>
      <c r="I57" s="84">
        <f>SUM(J57:P57)</f>
        <v>52</v>
      </c>
      <c r="J57" s="65">
        <v>43</v>
      </c>
      <c r="K57" s="65">
        <v>1</v>
      </c>
      <c r="L57" s="65">
        <v>8</v>
      </c>
      <c r="M57" s="65">
        <v>0</v>
      </c>
      <c r="N57" s="65">
        <v>0</v>
      </c>
      <c r="O57" s="65">
        <v>0</v>
      </c>
      <c r="P57" s="65">
        <v>0</v>
      </c>
      <c r="Q57" s="65">
        <v>8</v>
      </c>
      <c r="R57" s="84">
        <f t="shared" si="3"/>
        <v>16</v>
      </c>
      <c r="S57" s="86">
        <f t="shared" si="1"/>
        <v>84.61538461538461</v>
      </c>
      <c r="T57" s="179">
        <v>8</v>
      </c>
      <c r="U57" s="175"/>
      <c r="V57" s="118"/>
      <c r="W57" s="54"/>
      <c r="X57" s="54"/>
      <c r="Y57" s="54"/>
      <c r="Z57" s="54"/>
      <c r="AA57" s="54"/>
    </row>
    <row r="58" spans="1:27" s="1" customFormat="1" ht="15.75" customHeight="1">
      <c r="A58" s="41" t="s">
        <v>30</v>
      </c>
      <c r="B58" s="113" t="s">
        <v>182</v>
      </c>
      <c r="C58" s="84">
        <f>D58+E58</f>
        <v>210</v>
      </c>
      <c r="D58" s="65">
        <v>87</v>
      </c>
      <c r="E58" s="84">
        <f>F58+H58-D58</f>
        <v>123</v>
      </c>
      <c r="F58" s="65">
        <v>5</v>
      </c>
      <c r="G58" s="65"/>
      <c r="H58" s="84">
        <f>I58+Q58</f>
        <v>205</v>
      </c>
      <c r="I58" s="84">
        <f>SUM(J58:P58)</f>
        <v>163</v>
      </c>
      <c r="J58" s="65">
        <v>112</v>
      </c>
      <c r="K58" s="65">
        <v>9</v>
      </c>
      <c r="L58" s="65">
        <v>41</v>
      </c>
      <c r="M58" s="65">
        <v>0</v>
      </c>
      <c r="N58" s="65">
        <v>0</v>
      </c>
      <c r="O58" s="65">
        <v>0</v>
      </c>
      <c r="P58" s="65">
        <v>1</v>
      </c>
      <c r="Q58" s="65">
        <v>42</v>
      </c>
      <c r="R58" s="84">
        <f>H58-(J58+K58)</f>
        <v>84</v>
      </c>
      <c r="S58" s="86">
        <f>(J58+K58)*100/I58</f>
        <v>74.23312883435582</v>
      </c>
      <c r="T58" s="65">
        <v>24</v>
      </c>
      <c r="U58" s="175"/>
      <c r="V58" s="118"/>
      <c r="W58" s="54"/>
      <c r="X58" s="54"/>
      <c r="Y58" s="54"/>
      <c r="Z58" s="54"/>
      <c r="AA58" s="54"/>
    </row>
    <row r="59" spans="1:27" s="1" customFormat="1" ht="15.75" customHeight="1">
      <c r="A59" s="41" t="s">
        <v>31</v>
      </c>
      <c r="B59" s="113" t="s">
        <v>115</v>
      </c>
      <c r="C59" s="84">
        <f>D59+E59</f>
        <v>177</v>
      </c>
      <c r="D59" s="65">
        <v>93</v>
      </c>
      <c r="E59" s="84">
        <f>F59+H59-D59</f>
        <v>84</v>
      </c>
      <c r="F59" s="65">
        <v>0</v>
      </c>
      <c r="G59" s="65"/>
      <c r="H59" s="84">
        <f>I59+Q59</f>
        <v>177</v>
      </c>
      <c r="I59" s="84">
        <f>SUM(J59:P59)</f>
        <v>128</v>
      </c>
      <c r="J59" s="65">
        <v>74</v>
      </c>
      <c r="K59" s="65">
        <v>11</v>
      </c>
      <c r="L59" s="65">
        <v>43</v>
      </c>
      <c r="M59" s="65">
        <v>0</v>
      </c>
      <c r="N59" s="65">
        <v>0</v>
      </c>
      <c r="O59" s="65">
        <v>0</v>
      </c>
      <c r="P59" s="65">
        <v>0</v>
      </c>
      <c r="Q59" s="65">
        <v>49</v>
      </c>
      <c r="R59" s="84">
        <f>H59-(J59+K59)</f>
        <v>92</v>
      </c>
      <c r="S59" s="86">
        <f>(J59+K59)*100/I59</f>
        <v>66.40625</v>
      </c>
      <c r="T59" s="179">
        <v>24</v>
      </c>
      <c r="U59" s="175"/>
      <c r="V59" s="118"/>
      <c r="W59" s="54"/>
      <c r="X59" s="54"/>
      <c r="Y59" s="54"/>
      <c r="Z59" s="54"/>
      <c r="AA59" s="54"/>
    </row>
    <row r="60" spans="1:27" s="1" customFormat="1" ht="15.75" customHeight="1">
      <c r="A60" s="41" t="s">
        <v>38</v>
      </c>
      <c r="B60" s="83" t="s">
        <v>133</v>
      </c>
      <c r="C60" s="84">
        <f>D60+E60</f>
        <v>204</v>
      </c>
      <c r="D60" s="65">
        <v>100</v>
      </c>
      <c r="E60" s="84">
        <f>F60+H60-D60</f>
        <v>104</v>
      </c>
      <c r="F60" s="65">
        <v>7</v>
      </c>
      <c r="G60" s="65"/>
      <c r="H60" s="84">
        <f>I60+Q60</f>
        <v>197</v>
      </c>
      <c r="I60" s="84">
        <f>SUM(J60:P60)</f>
        <v>148</v>
      </c>
      <c r="J60" s="65">
        <v>88</v>
      </c>
      <c r="K60" s="65">
        <v>4</v>
      </c>
      <c r="L60" s="65">
        <v>56</v>
      </c>
      <c r="M60" s="65">
        <v>0</v>
      </c>
      <c r="N60" s="65">
        <v>0</v>
      </c>
      <c r="O60" s="65">
        <v>0</v>
      </c>
      <c r="P60" s="65">
        <v>0</v>
      </c>
      <c r="Q60" s="65">
        <v>49</v>
      </c>
      <c r="R60" s="84">
        <f t="shared" si="3"/>
        <v>105</v>
      </c>
      <c r="S60" s="86">
        <f t="shared" si="1"/>
        <v>62.16216216216216</v>
      </c>
      <c r="T60" s="179">
        <v>29</v>
      </c>
      <c r="U60" s="175"/>
      <c r="V60" s="118"/>
      <c r="W60" s="54"/>
      <c r="X60" s="54"/>
      <c r="Y60" s="54"/>
      <c r="Z60" s="54"/>
      <c r="AA60" s="54"/>
    </row>
    <row r="61" spans="1:27" s="1" customFormat="1" ht="15.75" customHeight="1">
      <c r="A61" s="30" t="s">
        <v>147</v>
      </c>
      <c r="B61" s="171" t="s">
        <v>160</v>
      </c>
      <c r="C61" s="84">
        <f aca="true" t="shared" si="20" ref="C61:Q61">SUM(C62:C67)</f>
        <v>2403</v>
      </c>
      <c r="D61" s="84">
        <f t="shared" si="20"/>
        <v>1189</v>
      </c>
      <c r="E61" s="84">
        <f t="shared" si="20"/>
        <v>1214</v>
      </c>
      <c r="F61" s="84">
        <f t="shared" si="20"/>
        <v>11</v>
      </c>
      <c r="G61" s="84">
        <f t="shared" si="20"/>
        <v>0</v>
      </c>
      <c r="H61" s="84">
        <f t="shared" si="20"/>
        <v>2392</v>
      </c>
      <c r="I61" s="84">
        <f t="shared" si="20"/>
        <v>1580</v>
      </c>
      <c r="J61" s="84">
        <f t="shared" si="20"/>
        <v>1005</v>
      </c>
      <c r="K61" s="84">
        <f t="shared" si="20"/>
        <v>62</v>
      </c>
      <c r="L61" s="84">
        <f t="shared" si="20"/>
        <v>504</v>
      </c>
      <c r="M61" s="84">
        <f t="shared" si="20"/>
        <v>6</v>
      </c>
      <c r="N61" s="84">
        <f t="shared" si="20"/>
        <v>1</v>
      </c>
      <c r="O61" s="84">
        <f t="shared" si="20"/>
        <v>0</v>
      </c>
      <c r="P61" s="84">
        <f t="shared" si="20"/>
        <v>2</v>
      </c>
      <c r="Q61" s="84">
        <f t="shared" si="20"/>
        <v>812</v>
      </c>
      <c r="R61" s="84">
        <f t="shared" si="3"/>
        <v>1325</v>
      </c>
      <c r="S61" s="86">
        <f t="shared" si="1"/>
        <v>67.53164556962025</v>
      </c>
      <c r="T61" s="84">
        <f>SUM(T62:T67)</f>
        <v>486</v>
      </c>
      <c r="U61" s="175" t="s">
        <v>225</v>
      </c>
      <c r="V61" s="118"/>
      <c r="W61" s="54"/>
      <c r="X61" s="54"/>
      <c r="Y61" s="54"/>
      <c r="Z61" s="54"/>
      <c r="AA61" s="54"/>
    </row>
    <row r="62" spans="1:27" s="1" customFormat="1" ht="15.75" customHeight="1">
      <c r="A62" s="41" t="s">
        <v>29</v>
      </c>
      <c r="B62" s="55" t="s">
        <v>116</v>
      </c>
      <c r="C62" s="84">
        <f aca="true" t="shared" si="21" ref="C62:C67">D62+E62</f>
        <v>406</v>
      </c>
      <c r="D62" s="65">
        <v>118</v>
      </c>
      <c r="E62" s="84">
        <f aca="true" t="shared" si="22" ref="E62:E67">F62+H62-D62</f>
        <v>288</v>
      </c>
      <c r="F62" s="65"/>
      <c r="G62" s="65"/>
      <c r="H62" s="84">
        <f aca="true" t="shared" si="23" ref="H62:H67">I62+Q62</f>
        <v>406</v>
      </c>
      <c r="I62" s="84">
        <f aca="true" t="shared" si="24" ref="I62:I67">SUM(J62:P62)</f>
        <v>336</v>
      </c>
      <c r="J62" s="65">
        <v>239</v>
      </c>
      <c r="K62" s="65">
        <v>9</v>
      </c>
      <c r="L62" s="65">
        <v>88</v>
      </c>
      <c r="M62" s="65">
        <v>0</v>
      </c>
      <c r="N62" s="65">
        <v>0</v>
      </c>
      <c r="O62" s="65"/>
      <c r="P62" s="66">
        <v>0</v>
      </c>
      <c r="Q62" s="67">
        <v>70</v>
      </c>
      <c r="R62" s="84">
        <f t="shared" si="3"/>
        <v>158</v>
      </c>
      <c r="S62" s="86">
        <f t="shared" si="1"/>
        <v>73.80952380952381</v>
      </c>
      <c r="T62" s="67">
        <v>42</v>
      </c>
      <c r="U62" s="175"/>
      <c r="V62" s="118"/>
      <c r="W62" s="54"/>
      <c r="X62" s="54"/>
      <c r="Y62" s="54"/>
      <c r="Z62" s="54"/>
      <c r="AA62" s="54"/>
    </row>
    <row r="63" spans="1:27" s="1" customFormat="1" ht="15.75" customHeight="1">
      <c r="A63" s="41" t="s">
        <v>30</v>
      </c>
      <c r="B63" s="55" t="s">
        <v>117</v>
      </c>
      <c r="C63" s="84">
        <f t="shared" si="21"/>
        <v>591</v>
      </c>
      <c r="D63" s="65">
        <v>226</v>
      </c>
      <c r="E63" s="84">
        <f t="shared" si="22"/>
        <v>365</v>
      </c>
      <c r="F63" s="65">
        <v>2</v>
      </c>
      <c r="G63" s="65"/>
      <c r="H63" s="84">
        <f t="shared" si="23"/>
        <v>589</v>
      </c>
      <c r="I63" s="84">
        <f t="shared" si="24"/>
        <v>469</v>
      </c>
      <c r="J63" s="65">
        <v>312</v>
      </c>
      <c r="K63" s="65">
        <v>21</v>
      </c>
      <c r="L63" s="65">
        <v>136</v>
      </c>
      <c r="M63" s="65"/>
      <c r="N63" s="65"/>
      <c r="O63" s="65"/>
      <c r="P63" s="66"/>
      <c r="Q63" s="67">
        <v>120</v>
      </c>
      <c r="R63" s="84">
        <f t="shared" si="3"/>
        <v>256</v>
      </c>
      <c r="S63" s="86">
        <f t="shared" si="1"/>
        <v>71.00213219616205</v>
      </c>
      <c r="T63" s="67">
        <v>58</v>
      </c>
      <c r="U63" s="175"/>
      <c r="V63" s="118"/>
      <c r="W63" s="54"/>
      <c r="X63" s="54"/>
      <c r="Y63" s="54"/>
      <c r="Z63" s="54"/>
      <c r="AA63" s="54"/>
    </row>
    <row r="64" spans="1:27" s="1" customFormat="1" ht="15.75" customHeight="1">
      <c r="A64" s="41" t="s">
        <v>31</v>
      </c>
      <c r="B64" s="55" t="s">
        <v>119</v>
      </c>
      <c r="C64" s="84">
        <f t="shared" si="21"/>
        <v>409</v>
      </c>
      <c r="D64" s="65">
        <v>216</v>
      </c>
      <c r="E64" s="84">
        <f t="shared" si="22"/>
        <v>193</v>
      </c>
      <c r="F64" s="65">
        <v>3</v>
      </c>
      <c r="G64" s="65"/>
      <c r="H64" s="84">
        <f t="shared" si="23"/>
        <v>406</v>
      </c>
      <c r="I64" s="84">
        <f t="shared" si="24"/>
        <v>260</v>
      </c>
      <c r="J64" s="65">
        <v>164</v>
      </c>
      <c r="K64" s="65">
        <v>12</v>
      </c>
      <c r="L64" s="65">
        <v>84</v>
      </c>
      <c r="M64" s="65"/>
      <c r="N64" s="65"/>
      <c r="O64" s="65"/>
      <c r="P64" s="66"/>
      <c r="Q64" s="67">
        <v>146</v>
      </c>
      <c r="R64" s="84">
        <f t="shared" si="3"/>
        <v>230</v>
      </c>
      <c r="S64" s="86">
        <f t="shared" si="1"/>
        <v>67.6923076923077</v>
      </c>
      <c r="T64" s="67">
        <v>88</v>
      </c>
      <c r="U64" s="175"/>
      <c r="V64" s="118"/>
      <c r="W64" s="54"/>
      <c r="X64" s="54"/>
      <c r="Y64" s="54"/>
      <c r="Z64" s="54"/>
      <c r="AA64" s="54"/>
    </row>
    <row r="65" spans="1:27" s="1" customFormat="1" ht="15.75" customHeight="1">
      <c r="A65" s="41" t="s">
        <v>38</v>
      </c>
      <c r="B65" s="55" t="s">
        <v>175</v>
      </c>
      <c r="C65" s="84">
        <f t="shared" si="21"/>
        <v>0</v>
      </c>
      <c r="D65" s="65">
        <v>0</v>
      </c>
      <c r="E65" s="84">
        <f t="shared" si="22"/>
        <v>0</v>
      </c>
      <c r="F65" s="65">
        <v>0</v>
      </c>
      <c r="G65" s="65"/>
      <c r="H65" s="84">
        <f t="shared" si="23"/>
        <v>0</v>
      </c>
      <c r="I65" s="84">
        <f t="shared" si="24"/>
        <v>0</v>
      </c>
      <c r="J65" s="65">
        <v>0</v>
      </c>
      <c r="K65" s="65">
        <v>0</v>
      </c>
      <c r="L65" s="65">
        <v>0</v>
      </c>
      <c r="M65" s="65">
        <v>0</v>
      </c>
      <c r="N65" s="65"/>
      <c r="O65" s="65"/>
      <c r="P65" s="66">
        <v>0</v>
      </c>
      <c r="Q65" s="67">
        <v>0</v>
      </c>
      <c r="R65" s="84">
        <f>H65-(J65+K65)</f>
        <v>0</v>
      </c>
      <c r="S65" s="86" t="e">
        <f>(J65+K65)*100/I65</f>
        <v>#DIV/0!</v>
      </c>
      <c r="T65" s="67">
        <v>130</v>
      </c>
      <c r="U65" s="175"/>
      <c r="V65" s="118"/>
      <c r="W65" s="54"/>
      <c r="X65" s="54"/>
      <c r="Y65" s="54"/>
      <c r="Z65" s="54"/>
      <c r="AA65" s="54"/>
    </row>
    <row r="66" spans="1:27" s="1" customFormat="1" ht="15.75" customHeight="1">
      <c r="A66" s="41" t="s">
        <v>39</v>
      </c>
      <c r="B66" s="55" t="s">
        <v>205</v>
      </c>
      <c r="C66" s="84">
        <f t="shared" si="21"/>
        <v>356</v>
      </c>
      <c r="D66" s="65">
        <v>192</v>
      </c>
      <c r="E66" s="84">
        <f t="shared" si="22"/>
        <v>164</v>
      </c>
      <c r="F66" s="65">
        <v>2</v>
      </c>
      <c r="G66" s="65"/>
      <c r="H66" s="84">
        <f t="shared" si="23"/>
        <v>354</v>
      </c>
      <c r="I66" s="84">
        <f t="shared" si="24"/>
        <v>203</v>
      </c>
      <c r="J66" s="65">
        <v>137</v>
      </c>
      <c r="K66" s="65">
        <v>6</v>
      </c>
      <c r="L66" s="65">
        <v>58</v>
      </c>
      <c r="M66" s="65">
        <v>1</v>
      </c>
      <c r="N66" s="65">
        <v>1</v>
      </c>
      <c r="O66" s="65"/>
      <c r="P66" s="66"/>
      <c r="Q66" s="67">
        <v>151</v>
      </c>
      <c r="R66" s="84">
        <f>H66-(J66+K66)</f>
        <v>211</v>
      </c>
      <c r="S66" s="86">
        <f>(J66+K66)*100/I66</f>
        <v>70.44334975369458</v>
      </c>
      <c r="T66" s="67">
        <v>96</v>
      </c>
      <c r="U66" s="175"/>
      <c r="V66" s="118"/>
      <c r="W66" s="54"/>
      <c r="X66" s="54"/>
      <c r="Y66" s="54"/>
      <c r="Z66" s="54"/>
      <c r="AA66" s="54"/>
    </row>
    <row r="67" spans="1:27" s="1" customFormat="1" ht="15.75" customHeight="1">
      <c r="A67" s="41" t="s">
        <v>40</v>
      </c>
      <c r="B67" s="55" t="s">
        <v>214</v>
      </c>
      <c r="C67" s="84">
        <f t="shared" si="21"/>
        <v>641</v>
      </c>
      <c r="D67" s="65">
        <v>437</v>
      </c>
      <c r="E67" s="84">
        <f t="shared" si="22"/>
        <v>204</v>
      </c>
      <c r="F67" s="65">
        <v>4</v>
      </c>
      <c r="G67" s="65"/>
      <c r="H67" s="84">
        <f t="shared" si="23"/>
        <v>637</v>
      </c>
      <c r="I67" s="84">
        <f t="shared" si="24"/>
        <v>312</v>
      </c>
      <c r="J67" s="65">
        <v>153</v>
      </c>
      <c r="K67" s="65">
        <v>14</v>
      </c>
      <c r="L67" s="65">
        <v>138</v>
      </c>
      <c r="M67" s="65">
        <v>5</v>
      </c>
      <c r="N67" s="65">
        <v>0</v>
      </c>
      <c r="O67" s="65">
        <v>0</v>
      </c>
      <c r="P67" s="66">
        <v>2</v>
      </c>
      <c r="Q67" s="67">
        <v>325</v>
      </c>
      <c r="R67" s="84">
        <f t="shared" si="3"/>
        <v>470</v>
      </c>
      <c r="S67" s="86">
        <f t="shared" si="1"/>
        <v>53.52564102564103</v>
      </c>
      <c r="T67" s="67">
        <v>72</v>
      </c>
      <c r="U67" s="175"/>
      <c r="V67" s="118"/>
      <c r="W67" s="54"/>
      <c r="X67" s="54"/>
      <c r="Y67" s="54"/>
      <c r="Z67" s="54"/>
      <c r="AA67" s="54"/>
    </row>
    <row r="68" spans="1:27" s="1" customFormat="1" ht="15.75" customHeight="1">
      <c r="A68" s="30" t="s">
        <v>148</v>
      </c>
      <c r="B68" s="171" t="s">
        <v>161</v>
      </c>
      <c r="C68" s="84">
        <f>SUM(C69:C70)</f>
        <v>210</v>
      </c>
      <c r="D68" s="84">
        <f>SUM(D69:D70)</f>
        <v>37</v>
      </c>
      <c r="E68" s="84">
        <f aca="true" t="shared" si="25" ref="E68:Q68">SUM(E69:E70)</f>
        <v>173</v>
      </c>
      <c r="F68" s="84">
        <f t="shared" si="25"/>
        <v>0</v>
      </c>
      <c r="G68" s="84">
        <f t="shared" si="25"/>
        <v>0</v>
      </c>
      <c r="H68" s="84">
        <f t="shared" si="25"/>
        <v>210</v>
      </c>
      <c r="I68" s="84">
        <f t="shared" si="25"/>
        <v>189</v>
      </c>
      <c r="J68" s="84">
        <f t="shared" si="25"/>
        <v>162</v>
      </c>
      <c r="K68" s="84">
        <f t="shared" si="25"/>
        <v>1</v>
      </c>
      <c r="L68" s="84">
        <f t="shared" si="25"/>
        <v>18</v>
      </c>
      <c r="M68" s="84">
        <f t="shared" si="25"/>
        <v>8</v>
      </c>
      <c r="N68" s="84">
        <f t="shared" si="25"/>
        <v>0</v>
      </c>
      <c r="O68" s="84">
        <f t="shared" si="25"/>
        <v>0</v>
      </c>
      <c r="P68" s="84">
        <f t="shared" si="25"/>
        <v>0</v>
      </c>
      <c r="Q68" s="84">
        <f t="shared" si="25"/>
        <v>21</v>
      </c>
      <c r="R68" s="84">
        <f t="shared" si="3"/>
        <v>47</v>
      </c>
      <c r="S68" s="86">
        <f t="shared" si="1"/>
        <v>86.24338624338624</v>
      </c>
      <c r="T68" s="84">
        <f>SUM(T69:T70)</f>
        <v>8</v>
      </c>
      <c r="U68" s="175" t="s">
        <v>207</v>
      </c>
      <c r="V68" s="118"/>
      <c r="W68" s="54"/>
      <c r="X68" s="54"/>
      <c r="Y68" s="54"/>
      <c r="Z68" s="54"/>
      <c r="AA68" s="54"/>
    </row>
    <row r="69" spans="1:27" s="1" customFormat="1" ht="15.75" customHeight="1">
      <c r="A69" s="41" t="s">
        <v>29</v>
      </c>
      <c r="B69" s="55" t="s">
        <v>120</v>
      </c>
      <c r="C69" s="84">
        <f>D69+E69</f>
        <v>80</v>
      </c>
      <c r="D69" s="65">
        <v>8</v>
      </c>
      <c r="E69" s="84">
        <f>F69+H69-D69</f>
        <v>72</v>
      </c>
      <c r="F69" s="65"/>
      <c r="G69" s="65"/>
      <c r="H69" s="84">
        <f>I69+Q69</f>
        <v>80</v>
      </c>
      <c r="I69" s="84">
        <f>SUM(J69:P69)</f>
        <v>73</v>
      </c>
      <c r="J69" s="157">
        <v>72</v>
      </c>
      <c r="K69" s="157">
        <v>0</v>
      </c>
      <c r="L69" s="157">
        <v>1</v>
      </c>
      <c r="M69" s="157">
        <v>0</v>
      </c>
      <c r="N69" s="157">
        <v>0</v>
      </c>
      <c r="O69" s="157">
        <v>0</v>
      </c>
      <c r="P69" s="158">
        <v>0</v>
      </c>
      <c r="Q69" s="159">
        <v>7</v>
      </c>
      <c r="R69" s="84">
        <f>H69-(J69+K69)</f>
        <v>8</v>
      </c>
      <c r="S69" s="86">
        <f t="shared" si="1"/>
        <v>98.63013698630137</v>
      </c>
      <c r="T69" s="67">
        <v>4</v>
      </c>
      <c r="U69" s="175"/>
      <c r="V69" s="118"/>
      <c r="W69" s="54"/>
      <c r="X69" s="54"/>
      <c r="Y69" s="54"/>
      <c r="Z69" s="54"/>
      <c r="AA69" s="54"/>
    </row>
    <row r="70" spans="1:27" s="1" customFormat="1" ht="15.75" customHeight="1">
      <c r="A70" s="41" t="s">
        <v>30</v>
      </c>
      <c r="B70" s="56" t="s">
        <v>121</v>
      </c>
      <c r="C70" s="84">
        <f>D70+E70</f>
        <v>130</v>
      </c>
      <c r="D70" s="65">
        <v>29</v>
      </c>
      <c r="E70" s="84">
        <f>F70+H70-D70</f>
        <v>101</v>
      </c>
      <c r="F70" s="65"/>
      <c r="G70" s="65"/>
      <c r="H70" s="84">
        <f>I70+Q70</f>
        <v>130</v>
      </c>
      <c r="I70" s="84">
        <f>SUM(J70:P70)</f>
        <v>116</v>
      </c>
      <c r="J70" s="157">
        <v>90</v>
      </c>
      <c r="K70" s="157">
        <v>1</v>
      </c>
      <c r="L70" s="157">
        <v>17</v>
      </c>
      <c r="M70" s="157">
        <v>8</v>
      </c>
      <c r="N70" s="157">
        <v>0</v>
      </c>
      <c r="O70" s="157">
        <v>0</v>
      </c>
      <c r="P70" s="158">
        <v>0</v>
      </c>
      <c r="Q70" s="159">
        <v>14</v>
      </c>
      <c r="R70" s="84">
        <f t="shared" si="3"/>
        <v>39</v>
      </c>
      <c r="S70" s="86">
        <f t="shared" si="1"/>
        <v>78.44827586206897</v>
      </c>
      <c r="T70" s="67">
        <v>4</v>
      </c>
      <c r="U70" s="175"/>
      <c r="V70" s="118"/>
      <c r="W70" s="54"/>
      <c r="X70" s="54"/>
      <c r="Y70" s="54"/>
      <c r="Z70" s="54"/>
      <c r="AA70" s="54"/>
    </row>
    <row r="71" spans="1:27" s="1" customFormat="1" ht="15.75" customHeight="1">
      <c r="A71" s="30" t="s">
        <v>149</v>
      </c>
      <c r="B71" s="171" t="s">
        <v>165</v>
      </c>
      <c r="C71" s="84">
        <f aca="true" t="shared" si="26" ref="C71:J71">SUM(C72:C77)</f>
        <v>1210</v>
      </c>
      <c r="D71" s="84">
        <f t="shared" si="26"/>
        <v>484</v>
      </c>
      <c r="E71" s="84">
        <f t="shared" si="26"/>
        <v>726</v>
      </c>
      <c r="F71" s="84">
        <f t="shared" si="26"/>
        <v>4</v>
      </c>
      <c r="G71" s="84">
        <f t="shared" si="26"/>
        <v>0</v>
      </c>
      <c r="H71" s="84">
        <f t="shared" si="26"/>
        <v>1206</v>
      </c>
      <c r="I71" s="84">
        <f t="shared" si="26"/>
        <v>890</v>
      </c>
      <c r="J71" s="84">
        <f t="shared" si="26"/>
        <v>579</v>
      </c>
      <c r="K71" s="84">
        <f aca="true" t="shared" si="27" ref="K71:Q71">SUM(K72:K77)</f>
        <v>19</v>
      </c>
      <c r="L71" s="84">
        <f t="shared" si="27"/>
        <v>274</v>
      </c>
      <c r="M71" s="84">
        <f t="shared" si="27"/>
        <v>11</v>
      </c>
      <c r="N71" s="84">
        <f t="shared" si="27"/>
        <v>0</v>
      </c>
      <c r="O71" s="84">
        <f t="shared" si="27"/>
        <v>2</v>
      </c>
      <c r="P71" s="84">
        <f t="shared" si="27"/>
        <v>5</v>
      </c>
      <c r="Q71" s="84">
        <f t="shared" si="27"/>
        <v>316</v>
      </c>
      <c r="R71" s="84">
        <f aca="true" t="shared" si="28" ref="R71:R83">H71-(J71+K71)</f>
        <v>608</v>
      </c>
      <c r="S71" s="86">
        <f aca="true" t="shared" si="29" ref="S71:S83">(J71+K71)*100/I71</f>
        <v>67.19101123595506</v>
      </c>
      <c r="T71" s="84">
        <f>SUM(T72:T77)</f>
        <v>0</v>
      </c>
      <c r="U71" s="175" t="s">
        <v>225</v>
      </c>
      <c r="V71" s="118"/>
      <c r="W71" s="54"/>
      <c r="X71" s="54"/>
      <c r="Y71" s="54"/>
      <c r="Z71" s="54"/>
      <c r="AA71" s="54"/>
    </row>
    <row r="72" spans="1:27" s="1" customFormat="1" ht="15.75" customHeight="1">
      <c r="A72" s="41" t="s">
        <v>29</v>
      </c>
      <c r="B72" s="60" t="s">
        <v>170</v>
      </c>
      <c r="C72" s="84">
        <f aca="true" t="shared" si="30" ref="C72:C77">D72+E72</f>
        <v>88</v>
      </c>
      <c r="D72" s="65">
        <v>18</v>
      </c>
      <c r="E72" s="84">
        <f aca="true" t="shared" si="31" ref="E72:E77">F72+H72-D72</f>
        <v>70</v>
      </c>
      <c r="F72" s="65">
        <v>0</v>
      </c>
      <c r="G72" s="65"/>
      <c r="H72" s="84">
        <f aca="true" t="shared" si="32" ref="H72:H77">I72+Q72</f>
        <v>88</v>
      </c>
      <c r="I72" s="84">
        <f aca="true" t="shared" si="33" ref="I72:I77">SUM(J72:P72)</f>
        <v>79</v>
      </c>
      <c r="J72" s="65">
        <v>50</v>
      </c>
      <c r="K72" s="65">
        <v>0</v>
      </c>
      <c r="L72" s="65">
        <v>29</v>
      </c>
      <c r="M72" s="65">
        <v>0</v>
      </c>
      <c r="N72" s="65">
        <v>0</v>
      </c>
      <c r="O72" s="65">
        <v>0</v>
      </c>
      <c r="P72" s="66">
        <v>0</v>
      </c>
      <c r="Q72" s="67">
        <v>9</v>
      </c>
      <c r="R72" s="84">
        <f t="shared" si="28"/>
        <v>38</v>
      </c>
      <c r="S72" s="86">
        <f t="shared" si="29"/>
        <v>63.29113924050633</v>
      </c>
      <c r="T72" s="67"/>
      <c r="U72" s="175"/>
      <c r="V72" s="118"/>
      <c r="W72" s="54"/>
      <c r="X72" s="54"/>
      <c r="Y72" s="54"/>
      <c r="Z72" s="54"/>
      <c r="AA72" s="54"/>
    </row>
    <row r="73" spans="1:27" s="1" customFormat="1" ht="15.75" customHeight="1">
      <c r="A73" s="41" t="s">
        <v>30</v>
      </c>
      <c r="B73" s="60" t="s">
        <v>127</v>
      </c>
      <c r="C73" s="84">
        <f t="shared" si="30"/>
        <v>353</v>
      </c>
      <c r="D73" s="65">
        <v>132</v>
      </c>
      <c r="E73" s="84">
        <f t="shared" si="31"/>
        <v>221</v>
      </c>
      <c r="F73" s="65">
        <v>0</v>
      </c>
      <c r="G73" s="65"/>
      <c r="H73" s="84">
        <f t="shared" si="32"/>
        <v>353</v>
      </c>
      <c r="I73" s="84">
        <f t="shared" si="33"/>
        <v>242</v>
      </c>
      <c r="J73" s="65">
        <v>177</v>
      </c>
      <c r="K73" s="65">
        <v>4</v>
      </c>
      <c r="L73" s="65">
        <v>51</v>
      </c>
      <c r="M73" s="65">
        <v>6</v>
      </c>
      <c r="N73" s="65">
        <v>0</v>
      </c>
      <c r="O73" s="65">
        <v>0</v>
      </c>
      <c r="P73" s="66">
        <v>4</v>
      </c>
      <c r="Q73" s="67">
        <v>111</v>
      </c>
      <c r="R73" s="84">
        <f t="shared" si="28"/>
        <v>172</v>
      </c>
      <c r="S73" s="86">
        <f t="shared" si="29"/>
        <v>74.79338842975207</v>
      </c>
      <c r="T73" s="67"/>
      <c r="U73" s="175"/>
      <c r="V73" s="118"/>
      <c r="W73" s="54"/>
      <c r="X73" s="54"/>
      <c r="Y73" s="54"/>
      <c r="Z73" s="54"/>
      <c r="AA73" s="54"/>
    </row>
    <row r="74" spans="1:27" s="1" customFormat="1" ht="15.75" customHeight="1">
      <c r="A74" s="41" t="s">
        <v>31</v>
      </c>
      <c r="B74" s="60" t="s">
        <v>129</v>
      </c>
      <c r="C74" s="84">
        <f t="shared" si="30"/>
        <v>232</v>
      </c>
      <c r="D74" s="65">
        <v>107</v>
      </c>
      <c r="E74" s="84">
        <f t="shared" si="31"/>
        <v>125</v>
      </c>
      <c r="F74" s="65">
        <v>2</v>
      </c>
      <c r="G74" s="65"/>
      <c r="H74" s="84">
        <f t="shared" si="32"/>
        <v>230</v>
      </c>
      <c r="I74" s="84">
        <f t="shared" si="33"/>
        <v>167</v>
      </c>
      <c r="J74" s="65">
        <v>96</v>
      </c>
      <c r="K74" s="65">
        <v>2</v>
      </c>
      <c r="L74" s="65">
        <v>68</v>
      </c>
      <c r="M74" s="65">
        <v>1</v>
      </c>
      <c r="N74" s="65">
        <v>0</v>
      </c>
      <c r="O74" s="65">
        <v>0</v>
      </c>
      <c r="P74" s="66">
        <v>0</v>
      </c>
      <c r="Q74" s="67">
        <v>63</v>
      </c>
      <c r="R74" s="84">
        <f t="shared" si="28"/>
        <v>132</v>
      </c>
      <c r="S74" s="86">
        <f t="shared" si="29"/>
        <v>58.68263473053892</v>
      </c>
      <c r="T74" s="67"/>
      <c r="U74" s="175"/>
      <c r="V74" s="118"/>
      <c r="W74" s="54"/>
      <c r="X74" s="54"/>
      <c r="Y74" s="54"/>
      <c r="Z74" s="54"/>
      <c r="AA74" s="54"/>
    </row>
    <row r="75" spans="1:27" s="1" customFormat="1" ht="15.75" customHeight="1">
      <c r="A75" s="41" t="s">
        <v>38</v>
      </c>
      <c r="B75" s="60" t="s">
        <v>130</v>
      </c>
      <c r="C75" s="84">
        <f t="shared" si="30"/>
        <v>283</v>
      </c>
      <c r="D75" s="65">
        <v>137</v>
      </c>
      <c r="E75" s="84">
        <f t="shared" si="31"/>
        <v>146</v>
      </c>
      <c r="F75" s="65">
        <v>0</v>
      </c>
      <c r="G75" s="65"/>
      <c r="H75" s="84">
        <f t="shared" si="32"/>
        <v>283</v>
      </c>
      <c r="I75" s="84">
        <f t="shared" si="33"/>
        <v>206</v>
      </c>
      <c r="J75" s="65">
        <v>121</v>
      </c>
      <c r="K75" s="65">
        <v>6</v>
      </c>
      <c r="L75" s="65">
        <v>72</v>
      </c>
      <c r="M75" s="65">
        <v>4</v>
      </c>
      <c r="N75" s="65">
        <v>0</v>
      </c>
      <c r="O75" s="65">
        <v>2</v>
      </c>
      <c r="P75" s="66">
        <v>1</v>
      </c>
      <c r="Q75" s="67">
        <v>77</v>
      </c>
      <c r="R75" s="84">
        <f t="shared" si="28"/>
        <v>156</v>
      </c>
      <c r="S75" s="86">
        <f t="shared" si="29"/>
        <v>61.650485436893206</v>
      </c>
      <c r="T75" s="67"/>
      <c r="U75" s="175"/>
      <c r="V75" s="118"/>
      <c r="W75" s="54"/>
      <c r="X75" s="54"/>
      <c r="Y75" s="54"/>
      <c r="Z75" s="54"/>
      <c r="AA75" s="54"/>
    </row>
    <row r="76" spans="1:27" s="1" customFormat="1" ht="15.75" customHeight="1">
      <c r="A76" s="41" t="s">
        <v>39</v>
      </c>
      <c r="B76" s="60" t="s">
        <v>176</v>
      </c>
      <c r="C76" s="84">
        <f t="shared" si="30"/>
        <v>205</v>
      </c>
      <c r="D76" s="65">
        <v>79</v>
      </c>
      <c r="E76" s="84">
        <f t="shared" si="31"/>
        <v>126</v>
      </c>
      <c r="F76" s="65">
        <v>2</v>
      </c>
      <c r="G76" s="65"/>
      <c r="H76" s="84">
        <f t="shared" si="32"/>
        <v>203</v>
      </c>
      <c r="I76" s="84">
        <f t="shared" si="33"/>
        <v>148</v>
      </c>
      <c r="J76" s="65">
        <v>93</v>
      </c>
      <c r="K76" s="65">
        <v>7</v>
      </c>
      <c r="L76" s="65">
        <v>48</v>
      </c>
      <c r="M76" s="65">
        <v>0</v>
      </c>
      <c r="N76" s="65">
        <v>0</v>
      </c>
      <c r="O76" s="65">
        <v>0</v>
      </c>
      <c r="P76" s="66">
        <v>0</v>
      </c>
      <c r="Q76" s="67">
        <v>55</v>
      </c>
      <c r="R76" s="84">
        <f>H76-(J76+K76)</f>
        <v>103</v>
      </c>
      <c r="S76" s="86">
        <f>(J76+K76)*100/I76</f>
        <v>67.56756756756756</v>
      </c>
      <c r="T76" s="67"/>
      <c r="U76" s="175"/>
      <c r="V76" s="118"/>
      <c r="W76" s="54"/>
      <c r="X76" s="54"/>
      <c r="Y76" s="54"/>
      <c r="Z76" s="54"/>
      <c r="AA76" s="54"/>
    </row>
    <row r="77" spans="1:27" s="1" customFormat="1" ht="15.75" customHeight="1">
      <c r="A77" s="41" t="s">
        <v>40</v>
      </c>
      <c r="B77" s="60" t="s">
        <v>197</v>
      </c>
      <c r="C77" s="84">
        <f t="shared" si="30"/>
        <v>49</v>
      </c>
      <c r="D77" s="65">
        <v>11</v>
      </c>
      <c r="E77" s="84">
        <f t="shared" si="31"/>
        <v>38</v>
      </c>
      <c r="F77" s="65">
        <v>0</v>
      </c>
      <c r="G77" s="65"/>
      <c r="H77" s="84">
        <f t="shared" si="32"/>
        <v>49</v>
      </c>
      <c r="I77" s="84">
        <f t="shared" si="33"/>
        <v>48</v>
      </c>
      <c r="J77" s="65">
        <v>42</v>
      </c>
      <c r="K77" s="65">
        <v>0</v>
      </c>
      <c r="L77" s="65">
        <v>6</v>
      </c>
      <c r="M77" s="65">
        <v>0</v>
      </c>
      <c r="N77" s="65">
        <v>0</v>
      </c>
      <c r="O77" s="65">
        <v>0</v>
      </c>
      <c r="P77" s="66">
        <v>0</v>
      </c>
      <c r="Q77" s="67">
        <v>1</v>
      </c>
      <c r="R77" s="84">
        <f t="shared" si="28"/>
        <v>7</v>
      </c>
      <c r="S77" s="86">
        <f t="shared" si="29"/>
        <v>87.5</v>
      </c>
      <c r="T77" s="67"/>
      <c r="U77" s="175"/>
      <c r="V77" s="118"/>
      <c r="W77" s="54"/>
      <c r="X77" s="54"/>
      <c r="Y77" s="54"/>
      <c r="Z77" s="54"/>
      <c r="AA77" s="54"/>
    </row>
    <row r="78" spans="1:27" s="1" customFormat="1" ht="15.75" customHeight="1">
      <c r="A78" s="30" t="s">
        <v>150</v>
      </c>
      <c r="B78" s="171" t="s">
        <v>1</v>
      </c>
      <c r="C78" s="84">
        <f aca="true" t="shared" si="34" ref="C78:Q78">SUM(C79:C83)</f>
        <v>1445</v>
      </c>
      <c r="D78" s="84">
        <f t="shared" si="34"/>
        <v>641</v>
      </c>
      <c r="E78" s="84">
        <f t="shared" si="34"/>
        <v>804</v>
      </c>
      <c r="F78" s="84">
        <f t="shared" si="34"/>
        <v>14</v>
      </c>
      <c r="G78" s="84">
        <f t="shared" si="34"/>
        <v>0</v>
      </c>
      <c r="H78" s="84">
        <f t="shared" si="34"/>
        <v>1431</v>
      </c>
      <c r="I78" s="84">
        <f t="shared" si="34"/>
        <v>1070</v>
      </c>
      <c r="J78" s="84">
        <f t="shared" si="34"/>
        <v>752</v>
      </c>
      <c r="K78" s="84">
        <f t="shared" si="34"/>
        <v>41</v>
      </c>
      <c r="L78" s="84">
        <f t="shared" si="34"/>
        <v>266</v>
      </c>
      <c r="M78" s="84">
        <f t="shared" si="34"/>
        <v>2</v>
      </c>
      <c r="N78" s="84">
        <f t="shared" si="34"/>
        <v>4</v>
      </c>
      <c r="O78" s="84">
        <f t="shared" si="34"/>
        <v>0</v>
      </c>
      <c r="P78" s="84">
        <f t="shared" si="34"/>
        <v>5</v>
      </c>
      <c r="Q78" s="84">
        <f t="shared" si="34"/>
        <v>361</v>
      </c>
      <c r="R78" s="84">
        <f t="shared" si="28"/>
        <v>638</v>
      </c>
      <c r="S78" s="86">
        <f t="shared" si="29"/>
        <v>74.11214953271028</v>
      </c>
      <c r="T78" s="84">
        <f>SUM(T79:T83)</f>
        <v>46</v>
      </c>
      <c r="U78" s="175" t="s">
        <v>207</v>
      </c>
      <c r="V78" s="118"/>
      <c r="W78" s="54"/>
      <c r="X78" s="54"/>
      <c r="Y78" s="54"/>
      <c r="Z78" s="54"/>
      <c r="AA78" s="54"/>
    </row>
    <row r="79" spans="1:27" s="1" customFormat="1" ht="15.75" customHeight="1">
      <c r="A79" s="41" t="s">
        <v>29</v>
      </c>
      <c r="B79" s="63" t="s">
        <v>131</v>
      </c>
      <c r="C79" s="84">
        <f>D79+E79</f>
        <v>105</v>
      </c>
      <c r="D79" s="65">
        <v>32</v>
      </c>
      <c r="E79" s="84">
        <f>F79+H79-D79</f>
        <v>73</v>
      </c>
      <c r="F79" s="162">
        <v>1</v>
      </c>
      <c r="G79" s="65"/>
      <c r="H79" s="84">
        <f>I79+Q79</f>
        <v>104</v>
      </c>
      <c r="I79" s="84">
        <f>SUM(J79:P79)</f>
        <v>101</v>
      </c>
      <c r="J79" s="162">
        <v>78</v>
      </c>
      <c r="K79" s="162">
        <v>2</v>
      </c>
      <c r="L79" s="162">
        <v>16</v>
      </c>
      <c r="M79" s="129">
        <v>1</v>
      </c>
      <c r="N79" s="129">
        <v>4</v>
      </c>
      <c r="O79" s="129"/>
      <c r="P79" s="129"/>
      <c r="Q79" s="162">
        <v>3</v>
      </c>
      <c r="R79" s="84">
        <f t="shared" si="28"/>
        <v>24</v>
      </c>
      <c r="S79" s="86">
        <f t="shared" si="29"/>
        <v>79.20792079207921</v>
      </c>
      <c r="T79" s="67">
        <v>1</v>
      </c>
      <c r="U79" s="175"/>
      <c r="V79" s="118"/>
      <c r="W79" s="54"/>
      <c r="X79" s="54"/>
      <c r="Y79" s="54"/>
      <c r="Z79" s="54"/>
      <c r="AA79" s="54"/>
    </row>
    <row r="80" spans="1:27" s="1" customFormat="1" ht="15.75" customHeight="1">
      <c r="A80" s="41" t="s">
        <v>30</v>
      </c>
      <c r="B80" s="63" t="s">
        <v>132</v>
      </c>
      <c r="C80" s="84">
        <f>D80+E80</f>
        <v>403</v>
      </c>
      <c r="D80" s="65">
        <v>213</v>
      </c>
      <c r="E80" s="84">
        <f>F80+H80-D80</f>
        <v>190</v>
      </c>
      <c r="F80" s="162">
        <v>1</v>
      </c>
      <c r="G80" s="65"/>
      <c r="H80" s="84">
        <f>I80+Q80</f>
        <v>402</v>
      </c>
      <c r="I80" s="84">
        <f>SUM(J80:P80)</f>
        <v>253</v>
      </c>
      <c r="J80" s="162">
        <v>164</v>
      </c>
      <c r="K80" s="162">
        <v>18</v>
      </c>
      <c r="L80" s="162">
        <v>71</v>
      </c>
      <c r="M80" s="129"/>
      <c r="N80" s="129"/>
      <c r="O80" s="129"/>
      <c r="P80" s="129">
        <v>0</v>
      </c>
      <c r="Q80" s="162">
        <v>149</v>
      </c>
      <c r="R80" s="84">
        <f t="shared" si="28"/>
        <v>220</v>
      </c>
      <c r="S80" s="86">
        <f t="shared" si="29"/>
        <v>71.93675889328063</v>
      </c>
      <c r="T80" s="67">
        <v>0</v>
      </c>
      <c r="U80" s="175"/>
      <c r="V80" s="118"/>
      <c r="W80" s="54"/>
      <c r="X80" s="54"/>
      <c r="Y80" s="54"/>
      <c r="Z80" s="54"/>
      <c r="AA80" s="54"/>
    </row>
    <row r="81" spans="1:27" s="1" customFormat="1" ht="15.75" customHeight="1">
      <c r="A81" s="41" t="s">
        <v>31</v>
      </c>
      <c r="B81" s="63" t="s">
        <v>135</v>
      </c>
      <c r="C81" s="84">
        <f>D81+E81</f>
        <v>314</v>
      </c>
      <c r="D81" s="65">
        <v>84</v>
      </c>
      <c r="E81" s="84">
        <f>F81+H81-D81</f>
        <v>230</v>
      </c>
      <c r="F81" s="162">
        <v>4</v>
      </c>
      <c r="G81" s="65"/>
      <c r="H81" s="84">
        <f>I81+Q81</f>
        <v>310</v>
      </c>
      <c r="I81" s="84">
        <f>SUM(J81:P81)</f>
        <v>276</v>
      </c>
      <c r="J81" s="162">
        <v>208</v>
      </c>
      <c r="K81" s="162">
        <v>0</v>
      </c>
      <c r="L81" s="162">
        <v>68</v>
      </c>
      <c r="M81" s="129"/>
      <c r="N81" s="129"/>
      <c r="O81" s="129"/>
      <c r="P81" s="129"/>
      <c r="Q81" s="162">
        <v>34</v>
      </c>
      <c r="R81" s="84">
        <f t="shared" si="28"/>
        <v>102</v>
      </c>
      <c r="S81" s="86">
        <f t="shared" si="29"/>
        <v>75.3623188405797</v>
      </c>
      <c r="T81" s="67">
        <v>0</v>
      </c>
      <c r="U81" s="175"/>
      <c r="V81" s="118"/>
      <c r="W81" s="54"/>
      <c r="X81" s="54"/>
      <c r="Y81" s="54"/>
      <c r="Z81" s="54"/>
      <c r="AA81" s="54"/>
    </row>
    <row r="82" spans="1:27" s="1" customFormat="1" ht="15.75" customHeight="1">
      <c r="A82" s="41" t="s">
        <v>39</v>
      </c>
      <c r="B82" s="63" t="s">
        <v>171</v>
      </c>
      <c r="C82" s="84">
        <f>D82+E82</f>
        <v>315</v>
      </c>
      <c r="D82" s="65">
        <v>154</v>
      </c>
      <c r="E82" s="84">
        <f>F82+H82-D82</f>
        <v>161</v>
      </c>
      <c r="F82" s="162">
        <v>5</v>
      </c>
      <c r="G82" s="65"/>
      <c r="H82" s="84">
        <f>I82+Q82</f>
        <v>310</v>
      </c>
      <c r="I82" s="84">
        <f>SUM(J82:P82)</f>
        <v>221</v>
      </c>
      <c r="J82" s="162">
        <v>157</v>
      </c>
      <c r="K82" s="162">
        <v>9</v>
      </c>
      <c r="L82" s="162">
        <v>52</v>
      </c>
      <c r="M82" s="129"/>
      <c r="N82" s="129"/>
      <c r="O82" s="129"/>
      <c r="P82" s="129">
        <v>3</v>
      </c>
      <c r="Q82" s="162">
        <v>89</v>
      </c>
      <c r="R82" s="84">
        <f>H82-(J82+K82)</f>
        <v>144</v>
      </c>
      <c r="S82" s="86">
        <f>(J82+K82)*100/I82</f>
        <v>75.1131221719457</v>
      </c>
      <c r="T82" s="67">
        <v>45</v>
      </c>
      <c r="U82" s="175"/>
      <c r="V82" s="118"/>
      <c r="W82" s="54"/>
      <c r="X82" s="54"/>
      <c r="Y82" s="54"/>
      <c r="Z82" s="54"/>
      <c r="AA82" s="54"/>
    </row>
    <row r="83" spans="1:27" s="1" customFormat="1" ht="15.75" customHeight="1">
      <c r="A83" s="41" t="s">
        <v>40</v>
      </c>
      <c r="B83" s="63" t="s">
        <v>193</v>
      </c>
      <c r="C83" s="84">
        <f>D83+E83</f>
        <v>308</v>
      </c>
      <c r="D83" s="65">
        <v>158</v>
      </c>
      <c r="E83" s="84">
        <f>F83+H83-D83</f>
        <v>150</v>
      </c>
      <c r="F83" s="162">
        <v>3</v>
      </c>
      <c r="G83" s="65"/>
      <c r="H83" s="84">
        <f>I83+Q83</f>
        <v>305</v>
      </c>
      <c r="I83" s="84">
        <f>SUM(J83:P83)</f>
        <v>219</v>
      </c>
      <c r="J83" s="162">
        <v>145</v>
      </c>
      <c r="K83" s="162">
        <v>12</v>
      </c>
      <c r="L83" s="162">
        <v>59</v>
      </c>
      <c r="M83" s="129">
        <v>1</v>
      </c>
      <c r="N83" s="129"/>
      <c r="O83" s="129"/>
      <c r="P83" s="129">
        <v>2</v>
      </c>
      <c r="Q83" s="162">
        <v>86</v>
      </c>
      <c r="R83" s="84">
        <f t="shared" si="28"/>
        <v>148</v>
      </c>
      <c r="S83" s="86">
        <f t="shared" si="29"/>
        <v>71.68949771689498</v>
      </c>
      <c r="T83" s="67"/>
      <c r="U83" s="175"/>
      <c r="V83" s="118"/>
      <c r="W83" s="54"/>
      <c r="X83" s="54"/>
      <c r="Y83" s="54"/>
      <c r="Z83" s="54"/>
      <c r="AA83" s="54"/>
    </row>
    <row r="84" spans="1:27" s="1" customFormat="1" ht="15.75" customHeight="1">
      <c r="A84" s="30" t="s">
        <v>151</v>
      </c>
      <c r="B84" s="171" t="s">
        <v>162</v>
      </c>
      <c r="C84" s="84">
        <f>SUM(C85:C92)</f>
        <v>2372</v>
      </c>
      <c r="D84" s="84">
        <f aca="true" t="shared" si="35" ref="D84:Q84">SUM(D85:D92)</f>
        <v>719</v>
      </c>
      <c r="E84" s="84">
        <f>SUM(E85:E92)</f>
        <v>1653</v>
      </c>
      <c r="F84" s="84">
        <f t="shared" si="35"/>
        <v>27</v>
      </c>
      <c r="G84" s="84">
        <f t="shared" si="35"/>
        <v>0</v>
      </c>
      <c r="H84" s="84">
        <f t="shared" si="35"/>
        <v>2345</v>
      </c>
      <c r="I84" s="84">
        <f t="shared" si="35"/>
        <v>1878</v>
      </c>
      <c r="J84" s="84">
        <f t="shared" si="35"/>
        <v>1292</v>
      </c>
      <c r="K84" s="84">
        <f t="shared" si="35"/>
        <v>59</v>
      </c>
      <c r="L84" s="84">
        <f t="shared" si="35"/>
        <v>512</v>
      </c>
      <c r="M84" s="84">
        <f t="shared" si="35"/>
        <v>15</v>
      </c>
      <c r="N84" s="84">
        <f t="shared" si="35"/>
        <v>0</v>
      </c>
      <c r="O84" s="84">
        <f t="shared" si="35"/>
        <v>0</v>
      </c>
      <c r="P84" s="84">
        <f t="shared" si="35"/>
        <v>0</v>
      </c>
      <c r="Q84" s="84">
        <f t="shared" si="35"/>
        <v>467</v>
      </c>
      <c r="R84" s="84">
        <f t="shared" si="3"/>
        <v>994</v>
      </c>
      <c r="S84" s="86">
        <f t="shared" si="1"/>
        <v>71.93823216187434</v>
      </c>
      <c r="T84" s="84">
        <f>SUM(T85:T92)</f>
        <v>131</v>
      </c>
      <c r="U84" s="175" t="s">
        <v>225</v>
      </c>
      <c r="V84" s="118"/>
      <c r="W84" s="54"/>
      <c r="X84" s="54"/>
      <c r="Y84" s="54"/>
      <c r="Z84" s="54"/>
      <c r="AA84" s="54"/>
    </row>
    <row r="85" spans="1:27" s="1" customFormat="1" ht="15.75" customHeight="1">
      <c r="A85" s="41" t="s">
        <v>29</v>
      </c>
      <c r="B85" s="55" t="s">
        <v>215</v>
      </c>
      <c r="C85" s="84">
        <f aca="true" t="shared" si="36" ref="C85:C92">D85+E85</f>
        <v>284</v>
      </c>
      <c r="D85" s="65">
        <v>116</v>
      </c>
      <c r="E85" s="84">
        <f aca="true" t="shared" si="37" ref="E85:E92">F85+H85-D85</f>
        <v>168</v>
      </c>
      <c r="F85" s="162">
        <v>1</v>
      </c>
      <c r="G85" s="65"/>
      <c r="H85" s="84">
        <f aca="true" t="shared" si="38" ref="H85:H92">I85+Q85</f>
        <v>283</v>
      </c>
      <c r="I85" s="84">
        <f aca="true" t="shared" si="39" ref="I85:I92">SUM(J85:P85)</f>
        <v>212</v>
      </c>
      <c r="J85" s="162">
        <v>134</v>
      </c>
      <c r="K85" s="162">
        <v>9</v>
      </c>
      <c r="L85" s="162">
        <v>67</v>
      </c>
      <c r="M85" s="162">
        <v>2</v>
      </c>
      <c r="N85" s="162">
        <v>0</v>
      </c>
      <c r="O85" s="162">
        <v>0</v>
      </c>
      <c r="P85" s="162">
        <v>0</v>
      </c>
      <c r="Q85" s="162">
        <v>71</v>
      </c>
      <c r="R85" s="84">
        <f t="shared" si="3"/>
        <v>140</v>
      </c>
      <c r="S85" s="86">
        <f t="shared" si="1"/>
        <v>67.45283018867924</v>
      </c>
      <c r="T85" s="65">
        <v>37</v>
      </c>
      <c r="U85" s="175"/>
      <c r="V85" s="118"/>
      <c r="W85" s="54"/>
      <c r="X85" s="54"/>
      <c r="Y85" s="54"/>
      <c r="Z85" s="54"/>
      <c r="AA85" s="54"/>
    </row>
    <row r="86" spans="1:27" s="1" customFormat="1" ht="15.75" customHeight="1">
      <c r="A86" s="41" t="s">
        <v>30</v>
      </c>
      <c r="B86" s="55" t="s">
        <v>210</v>
      </c>
      <c r="C86" s="84">
        <f t="shared" si="36"/>
        <v>263</v>
      </c>
      <c r="D86" s="65">
        <v>92</v>
      </c>
      <c r="E86" s="84">
        <f t="shared" si="37"/>
        <v>171</v>
      </c>
      <c r="F86" s="162">
        <v>6</v>
      </c>
      <c r="G86" s="65"/>
      <c r="H86" s="84">
        <f t="shared" si="38"/>
        <v>257</v>
      </c>
      <c r="I86" s="84">
        <f t="shared" si="39"/>
        <v>205</v>
      </c>
      <c r="J86" s="162">
        <v>141</v>
      </c>
      <c r="K86" s="162">
        <v>1</v>
      </c>
      <c r="L86" s="162">
        <v>54</v>
      </c>
      <c r="M86" s="162">
        <v>9</v>
      </c>
      <c r="N86" s="162">
        <v>0</v>
      </c>
      <c r="O86" s="162">
        <v>0</v>
      </c>
      <c r="P86" s="162">
        <v>0</v>
      </c>
      <c r="Q86" s="162">
        <v>52</v>
      </c>
      <c r="R86" s="84">
        <f t="shared" si="3"/>
        <v>115</v>
      </c>
      <c r="S86" s="86">
        <f t="shared" si="1"/>
        <v>69.26829268292683</v>
      </c>
      <c r="T86" s="65"/>
      <c r="U86" s="175"/>
      <c r="V86" s="118"/>
      <c r="W86" s="54"/>
      <c r="X86" s="54"/>
      <c r="Y86" s="54"/>
      <c r="Z86" s="54"/>
      <c r="AA86" s="54"/>
    </row>
    <row r="87" spans="1:27" s="1" customFormat="1" ht="15.75" customHeight="1">
      <c r="A87" s="41" t="s">
        <v>31</v>
      </c>
      <c r="B87" s="56" t="s">
        <v>221</v>
      </c>
      <c r="C87" s="84">
        <f t="shared" si="36"/>
        <v>142</v>
      </c>
      <c r="D87" s="65">
        <v>0</v>
      </c>
      <c r="E87" s="84">
        <f t="shared" si="37"/>
        <v>142</v>
      </c>
      <c r="F87" s="162">
        <v>0</v>
      </c>
      <c r="G87" s="65"/>
      <c r="H87" s="84">
        <f t="shared" si="38"/>
        <v>142</v>
      </c>
      <c r="I87" s="84">
        <f t="shared" si="39"/>
        <v>142</v>
      </c>
      <c r="J87" s="162">
        <v>105</v>
      </c>
      <c r="K87" s="162">
        <v>0</v>
      </c>
      <c r="L87" s="162">
        <v>37</v>
      </c>
      <c r="M87" s="162">
        <v>0</v>
      </c>
      <c r="N87" s="162">
        <v>0</v>
      </c>
      <c r="O87" s="162">
        <v>0</v>
      </c>
      <c r="P87" s="162">
        <v>0</v>
      </c>
      <c r="Q87" s="162">
        <v>0</v>
      </c>
      <c r="R87" s="84">
        <f t="shared" si="3"/>
        <v>37</v>
      </c>
      <c r="S87" s="86">
        <f t="shared" si="1"/>
        <v>73.94366197183099</v>
      </c>
      <c r="T87" s="65"/>
      <c r="U87" s="175"/>
      <c r="V87" s="118"/>
      <c r="W87" s="54"/>
      <c r="X87" s="54"/>
      <c r="Y87" s="54"/>
      <c r="Z87" s="54"/>
      <c r="AA87" s="54"/>
    </row>
    <row r="88" spans="1:27" s="1" customFormat="1" ht="15.75" customHeight="1">
      <c r="A88" s="41" t="s">
        <v>31</v>
      </c>
      <c r="B88" s="56" t="s">
        <v>122</v>
      </c>
      <c r="C88" s="84">
        <f>D88+E88</f>
        <v>327</v>
      </c>
      <c r="D88" s="65">
        <v>87</v>
      </c>
      <c r="E88" s="84">
        <f>F88+H88-D88</f>
        <v>240</v>
      </c>
      <c r="F88" s="162">
        <v>8</v>
      </c>
      <c r="G88" s="65"/>
      <c r="H88" s="84">
        <f>I88+Q88</f>
        <v>319</v>
      </c>
      <c r="I88" s="84">
        <f>SUM(J88:P88)</f>
        <v>274</v>
      </c>
      <c r="J88" s="162">
        <v>195</v>
      </c>
      <c r="K88" s="162">
        <v>18</v>
      </c>
      <c r="L88" s="162">
        <v>61</v>
      </c>
      <c r="M88" s="162">
        <v>0</v>
      </c>
      <c r="N88" s="162">
        <v>0</v>
      </c>
      <c r="O88" s="162">
        <v>0</v>
      </c>
      <c r="P88" s="162">
        <v>0</v>
      </c>
      <c r="Q88" s="162">
        <v>45</v>
      </c>
      <c r="R88" s="84">
        <f>H88-(J88+K88)</f>
        <v>106</v>
      </c>
      <c r="S88" s="86">
        <f>(J88+K88)*100/I88</f>
        <v>77.73722627737226</v>
      </c>
      <c r="T88" s="65"/>
      <c r="U88" s="175"/>
      <c r="V88" s="118"/>
      <c r="W88" s="54"/>
      <c r="X88" s="54"/>
      <c r="Y88" s="54"/>
      <c r="Z88" s="54"/>
      <c r="AA88" s="54"/>
    </row>
    <row r="89" spans="1:27" s="1" customFormat="1" ht="15.75" customHeight="1">
      <c r="A89" s="41" t="s">
        <v>38</v>
      </c>
      <c r="B89" s="55" t="s">
        <v>123</v>
      </c>
      <c r="C89" s="84">
        <f t="shared" si="36"/>
        <v>244</v>
      </c>
      <c r="D89" s="65">
        <v>110</v>
      </c>
      <c r="E89" s="84">
        <f t="shared" si="37"/>
        <v>134</v>
      </c>
      <c r="F89" s="162">
        <v>2</v>
      </c>
      <c r="G89" s="65"/>
      <c r="H89" s="84">
        <f t="shared" si="38"/>
        <v>242</v>
      </c>
      <c r="I89" s="84">
        <f t="shared" si="39"/>
        <v>173</v>
      </c>
      <c r="J89" s="162">
        <v>114</v>
      </c>
      <c r="K89" s="162">
        <v>8</v>
      </c>
      <c r="L89" s="162">
        <v>51</v>
      </c>
      <c r="M89" s="162">
        <v>0</v>
      </c>
      <c r="N89" s="162">
        <v>0</v>
      </c>
      <c r="O89" s="162">
        <v>0</v>
      </c>
      <c r="P89" s="162">
        <v>0</v>
      </c>
      <c r="Q89" s="162">
        <v>69</v>
      </c>
      <c r="R89" s="84">
        <f t="shared" si="3"/>
        <v>120</v>
      </c>
      <c r="S89" s="86">
        <f t="shared" si="1"/>
        <v>70.52023121387283</v>
      </c>
      <c r="T89" s="65">
        <v>23</v>
      </c>
      <c r="U89" s="175"/>
      <c r="V89" s="118"/>
      <c r="W89" s="54"/>
      <c r="X89" s="54"/>
      <c r="Y89" s="54"/>
      <c r="Z89" s="54"/>
      <c r="AA89" s="54"/>
    </row>
    <row r="90" spans="1:27" s="1" customFormat="1" ht="15.75" customHeight="1">
      <c r="A90" s="41" t="s">
        <v>39</v>
      </c>
      <c r="B90" s="56" t="s">
        <v>196</v>
      </c>
      <c r="C90" s="84">
        <f t="shared" si="36"/>
        <v>339</v>
      </c>
      <c r="D90" s="65">
        <v>122</v>
      </c>
      <c r="E90" s="84">
        <f>F90+H90-D90</f>
        <v>217</v>
      </c>
      <c r="F90" s="162">
        <v>1</v>
      </c>
      <c r="G90" s="65"/>
      <c r="H90" s="84">
        <f>I90+Q90</f>
        <v>338</v>
      </c>
      <c r="I90" s="84">
        <f>SUM(J90:P90)</f>
        <v>253</v>
      </c>
      <c r="J90" s="162">
        <v>170</v>
      </c>
      <c r="K90" s="162">
        <v>14</v>
      </c>
      <c r="L90" s="162">
        <v>65</v>
      </c>
      <c r="M90" s="162">
        <v>4</v>
      </c>
      <c r="N90" s="162">
        <v>0</v>
      </c>
      <c r="O90" s="162">
        <v>0</v>
      </c>
      <c r="P90" s="162">
        <v>0</v>
      </c>
      <c r="Q90" s="162">
        <v>85</v>
      </c>
      <c r="R90" s="84">
        <f>H90-(J90+K90)</f>
        <v>154</v>
      </c>
      <c r="S90" s="86">
        <f>(J90+K90)*100/I90</f>
        <v>72.72727272727273</v>
      </c>
      <c r="T90" s="65">
        <v>37</v>
      </c>
      <c r="U90" s="175"/>
      <c r="V90" s="118"/>
      <c r="W90" s="54"/>
      <c r="X90" s="54"/>
      <c r="Y90" s="54"/>
      <c r="Z90" s="54"/>
      <c r="AA90" s="54"/>
    </row>
    <row r="91" spans="1:27" s="1" customFormat="1" ht="15.75" customHeight="1">
      <c r="A91" s="41" t="s">
        <v>40</v>
      </c>
      <c r="B91" s="56" t="s">
        <v>118</v>
      </c>
      <c r="C91" s="84">
        <f t="shared" si="36"/>
        <v>370</v>
      </c>
      <c r="D91" s="65">
        <v>104</v>
      </c>
      <c r="E91" s="84">
        <f t="shared" si="37"/>
        <v>266</v>
      </c>
      <c r="F91" s="162">
        <v>7</v>
      </c>
      <c r="G91" s="65"/>
      <c r="H91" s="84">
        <f t="shared" si="38"/>
        <v>363</v>
      </c>
      <c r="I91" s="84">
        <f t="shared" si="39"/>
        <v>283</v>
      </c>
      <c r="J91" s="162">
        <v>208</v>
      </c>
      <c r="K91" s="162">
        <v>2</v>
      </c>
      <c r="L91" s="162">
        <v>73</v>
      </c>
      <c r="M91" s="162">
        <v>0</v>
      </c>
      <c r="N91" s="162">
        <v>0</v>
      </c>
      <c r="O91" s="162">
        <v>0</v>
      </c>
      <c r="P91" s="162">
        <v>0</v>
      </c>
      <c r="Q91" s="162">
        <v>80</v>
      </c>
      <c r="R91" s="84">
        <f t="shared" si="3"/>
        <v>153</v>
      </c>
      <c r="S91" s="86">
        <f t="shared" si="1"/>
        <v>74.20494699646643</v>
      </c>
      <c r="T91" s="65">
        <v>34</v>
      </c>
      <c r="U91" s="175"/>
      <c r="V91" s="118"/>
      <c r="W91" s="54"/>
      <c r="X91" s="54"/>
      <c r="Y91" s="54"/>
      <c r="Z91" s="54"/>
      <c r="AA91" s="54"/>
    </row>
    <row r="92" spans="1:27" s="1" customFormat="1" ht="15.75" customHeight="1">
      <c r="A92" s="41" t="s">
        <v>41</v>
      </c>
      <c r="B92" s="55" t="s">
        <v>195</v>
      </c>
      <c r="C92" s="84">
        <f t="shared" si="36"/>
        <v>403</v>
      </c>
      <c r="D92" s="65">
        <v>88</v>
      </c>
      <c r="E92" s="84">
        <f t="shared" si="37"/>
        <v>315</v>
      </c>
      <c r="F92" s="162">
        <v>2</v>
      </c>
      <c r="G92" s="65"/>
      <c r="H92" s="84">
        <f t="shared" si="38"/>
        <v>401</v>
      </c>
      <c r="I92" s="84">
        <f t="shared" si="39"/>
        <v>336</v>
      </c>
      <c r="J92" s="162">
        <v>225</v>
      </c>
      <c r="K92" s="162">
        <v>7</v>
      </c>
      <c r="L92" s="162">
        <v>104</v>
      </c>
      <c r="M92" s="162">
        <v>0</v>
      </c>
      <c r="N92" s="162">
        <v>0</v>
      </c>
      <c r="O92" s="162">
        <v>0</v>
      </c>
      <c r="P92" s="162">
        <v>0</v>
      </c>
      <c r="Q92" s="162">
        <v>65</v>
      </c>
      <c r="R92" s="84">
        <f t="shared" si="3"/>
        <v>169</v>
      </c>
      <c r="S92" s="86">
        <f t="shared" si="1"/>
        <v>69.04761904761905</v>
      </c>
      <c r="T92" s="65"/>
      <c r="U92" s="175"/>
      <c r="V92" s="118"/>
      <c r="W92" s="54"/>
      <c r="X92" s="54"/>
      <c r="Y92" s="54"/>
      <c r="Z92" s="54"/>
      <c r="AA92" s="54"/>
    </row>
    <row r="93" spans="1:27" s="1" customFormat="1" ht="15.75" customHeight="1">
      <c r="A93" s="30" t="s">
        <v>152</v>
      </c>
      <c r="B93" s="171" t="s">
        <v>0</v>
      </c>
      <c r="C93" s="84">
        <f aca="true" t="shared" si="40" ref="C93:Q93">SUM(C94:C98)</f>
        <v>1351</v>
      </c>
      <c r="D93" s="84">
        <f t="shared" si="40"/>
        <v>558</v>
      </c>
      <c r="E93" s="84">
        <f t="shared" si="40"/>
        <v>793</v>
      </c>
      <c r="F93" s="84">
        <f t="shared" si="40"/>
        <v>11</v>
      </c>
      <c r="G93" s="84">
        <f t="shared" si="40"/>
        <v>0</v>
      </c>
      <c r="H93" s="84">
        <f t="shared" si="40"/>
        <v>1340</v>
      </c>
      <c r="I93" s="84">
        <f t="shared" si="40"/>
        <v>957</v>
      </c>
      <c r="J93" s="84">
        <f t="shared" si="40"/>
        <v>593</v>
      </c>
      <c r="K93" s="84">
        <f t="shared" si="40"/>
        <v>31</v>
      </c>
      <c r="L93" s="84">
        <f t="shared" si="40"/>
        <v>333</v>
      </c>
      <c r="M93" s="84">
        <f t="shared" si="40"/>
        <v>0</v>
      </c>
      <c r="N93" s="84">
        <f t="shared" si="40"/>
        <v>0</v>
      </c>
      <c r="O93" s="84">
        <f t="shared" si="40"/>
        <v>0</v>
      </c>
      <c r="P93" s="84">
        <f t="shared" si="40"/>
        <v>0</v>
      </c>
      <c r="Q93" s="84">
        <f t="shared" si="40"/>
        <v>383</v>
      </c>
      <c r="R93" s="84">
        <f aca="true" t="shared" si="41" ref="R93:R98">H93-(J93+K93)</f>
        <v>716</v>
      </c>
      <c r="S93" s="86">
        <f aca="true" t="shared" si="42" ref="S93:S98">(J93+K93)*100/I93</f>
        <v>65.2037617554859</v>
      </c>
      <c r="T93" s="84">
        <f>SUM(T94:T98)</f>
        <v>184</v>
      </c>
      <c r="U93" s="175" t="s">
        <v>225</v>
      </c>
      <c r="V93" s="118"/>
      <c r="W93" s="54"/>
      <c r="X93" s="54"/>
      <c r="Y93" s="54"/>
      <c r="Z93" s="54"/>
      <c r="AA93" s="54"/>
    </row>
    <row r="94" spans="1:27" s="1" customFormat="1" ht="15.75" customHeight="1">
      <c r="A94" s="41" t="s">
        <v>29</v>
      </c>
      <c r="B94" s="61" t="s">
        <v>177</v>
      </c>
      <c r="C94" s="84">
        <f>D94+E94</f>
        <v>312</v>
      </c>
      <c r="D94" s="65">
        <v>158</v>
      </c>
      <c r="E94" s="84">
        <f>F94+H94-D94</f>
        <v>154</v>
      </c>
      <c r="F94" s="130">
        <v>4</v>
      </c>
      <c r="G94" s="65"/>
      <c r="H94" s="84">
        <f>I94+Q94</f>
        <v>308</v>
      </c>
      <c r="I94" s="84">
        <f>SUM(J94:P94)</f>
        <v>216</v>
      </c>
      <c r="J94" s="130">
        <v>146</v>
      </c>
      <c r="K94" s="130">
        <v>10</v>
      </c>
      <c r="L94" s="130">
        <v>60</v>
      </c>
      <c r="M94" s="130">
        <v>0</v>
      </c>
      <c r="N94" s="130"/>
      <c r="O94" s="130"/>
      <c r="P94" s="130">
        <v>0</v>
      </c>
      <c r="Q94" s="130">
        <v>92</v>
      </c>
      <c r="R94" s="84">
        <f t="shared" si="41"/>
        <v>152</v>
      </c>
      <c r="S94" s="86">
        <f t="shared" si="42"/>
        <v>72.22222222222223</v>
      </c>
      <c r="T94" s="130">
        <v>67</v>
      </c>
      <c r="U94" s="175"/>
      <c r="V94" s="118"/>
      <c r="W94" s="54"/>
      <c r="X94" s="54"/>
      <c r="Y94" s="54"/>
      <c r="Z94" s="54"/>
      <c r="AA94" s="54"/>
    </row>
    <row r="95" spans="1:27" s="1" customFormat="1" ht="15.75" customHeight="1">
      <c r="A95" s="41" t="s">
        <v>30</v>
      </c>
      <c r="B95" s="61" t="s">
        <v>178</v>
      </c>
      <c r="C95" s="84">
        <f>D95+E95</f>
        <v>262</v>
      </c>
      <c r="D95" s="65">
        <v>110</v>
      </c>
      <c r="E95" s="84">
        <f>F95+H95-D95</f>
        <v>152</v>
      </c>
      <c r="F95" s="130">
        <v>0</v>
      </c>
      <c r="G95" s="65"/>
      <c r="H95" s="84">
        <f>I95+Q95</f>
        <v>262</v>
      </c>
      <c r="I95" s="84">
        <f>SUM(J95:P95)</f>
        <v>181</v>
      </c>
      <c r="J95" s="130">
        <v>107</v>
      </c>
      <c r="K95" s="130">
        <v>10</v>
      </c>
      <c r="L95" s="130">
        <v>64</v>
      </c>
      <c r="M95" s="130"/>
      <c r="N95" s="130"/>
      <c r="O95" s="130"/>
      <c r="P95" s="130">
        <v>0</v>
      </c>
      <c r="Q95" s="130">
        <v>81</v>
      </c>
      <c r="R95" s="84">
        <f t="shared" si="41"/>
        <v>145</v>
      </c>
      <c r="S95" s="86">
        <f t="shared" si="42"/>
        <v>64.64088397790056</v>
      </c>
      <c r="T95" s="130">
        <v>32</v>
      </c>
      <c r="U95" s="175"/>
      <c r="V95" s="118"/>
      <c r="W95" s="54"/>
      <c r="X95" s="54"/>
      <c r="Y95" s="54"/>
      <c r="Z95" s="54"/>
      <c r="AA95" s="54"/>
    </row>
    <row r="96" spans="1:27" s="1" customFormat="1" ht="15.75" customHeight="1">
      <c r="A96" s="41" t="s">
        <v>31</v>
      </c>
      <c r="B96" s="62" t="s">
        <v>179</v>
      </c>
      <c r="C96" s="84">
        <f>D96+E96</f>
        <v>257</v>
      </c>
      <c r="D96" s="65">
        <v>94</v>
      </c>
      <c r="E96" s="84">
        <f>F96+H96-D96</f>
        <v>163</v>
      </c>
      <c r="F96" s="130">
        <v>1</v>
      </c>
      <c r="G96" s="65"/>
      <c r="H96" s="84">
        <f>I96+Q96</f>
        <v>256</v>
      </c>
      <c r="I96" s="84">
        <f>SUM(J96:P96)</f>
        <v>185</v>
      </c>
      <c r="J96" s="130">
        <v>110</v>
      </c>
      <c r="K96" s="130">
        <v>3</v>
      </c>
      <c r="L96" s="130">
        <v>72</v>
      </c>
      <c r="M96" s="130">
        <v>0</v>
      </c>
      <c r="N96" s="130"/>
      <c r="O96" s="130"/>
      <c r="P96" s="130">
        <v>0</v>
      </c>
      <c r="Q96" s="130">
        <v>71</v>
      </c>
      <c r="R96" s="84">
        <f t="shared" si="41"/>
        <v>143</v>
      </c>
      <c r="S96" s="86">
        <f t="shared" si="42"/>
        <v>61.08108108108108</v>
      </c>
      <c r="T96" s="130">
        <v>28</v>
      </c>
      <c r="U96" s="175"/>
      <c r="V96" s="118"/>
      <c r="W96" s="54"/>
      <c r="X96" s="54"/>
      <c r="Y96" s="54"/>
      <c r="Z96" s="54"/>
      <c r="AA96" s="54"/>
    </row>
    <row r="97" spans="1:27" s="1" customFormat="1" ht="15.75" customHeight="1">
      <c r="A97" s="41" t="s">
        <v>38</v>
      </c>
      <c r="B97" s="61" t="s">
        <v>113</v>
      </c>
      <c r="C97" s="84">
        <f>D97+E97</f>
        <v>244</v>
      </c>
      <c r="D97" s="65">
        <v>102</v>
      </c>
      <c r="E97" s="84">
        <f>F97+H97-D97</f>
        <v>142</v>
      </c>
      <c r="F97" s="130">
        <v>4</v>
      </c>
      <c r="G97" s="65"/>
      <c r="H97" s="84">
        <f>I97+Q97</f>
        <v>240</v>
      </c>
      <c r="I97" s="84">
        <f>SUM(J97:P97)</f>
        <v>156</v>
      </c>
      <c r="J97" s="130">
        <v>88</v>
      </c>
      <c r="K97" s="130">
        <v>5</v>
      </c>
      <c r="L97" s="130">
        <v>63</v>
      </c>
      <c r="M97" s="130"/>
      <c r="N97" s="130"/>
      <c r="O97" s="130"/>
      <c r="P97" s="130"/>
      <c r="Q97" s="130">
        <v>84</v>
      </c>
      <c r="R97" s="84">
        <f t="shared" si="41"/>
        <v>147</v>
      </c>
      <c r="S97" s="86">
        <f t="shared" si="42"/>
        <v>59.61538461538461</v>
      </c>
      <c r="T97" s="130">
        <v>32</v>
      </c>
      <c r="U97" s="175"/>
      <c r="V97" s="118"/>
      <c r="W97" s="54"/>
      <c r="X97" s="54"/>
      <c r="Y97" s="54"/>
      <c r="Z97" s="54"/>
      <c r="AA97" s="54"/>
    </row>
    <row r="98" spans="1:27" s="1" customFormat="1" ht="15.75" customHeight="1">
      <c r="A98" s="41" t="s">
        <v>39</v>
      </c>
      <c r="B98" s="62" t="s">
        <v>181</v>
      </c>
      <c r="C98" s="84">
        <f>D98+E98</f>
        <v>276</v>
      </c>
      <c r="D98" s="65">
        <v>94</v>
      </c>
      <c r="E98" s="84">
        <f>F98+H98-D98</f>
        <v>182</v>
      </c>
      <c r="F98" s="130">
        <v>2</v>
      </c>
      <c r="G98" s="65"/>
      <c r="H98" s="84">
        <f>I98+Q98</f>
        <v>274</v>
      </c>
      <c r="I98" s="84">
        <f>SUM(J98:P98)</f>
        <v>219</v>
      </c>
      <c r="J98" s="130">
        <v>142</v>
      </c>
      <c r="K98" s="130">
        <v>3</v>
      </c>
      <c r="L98" s="130">
        <v>74</v>
      </c>
      <c r="M98" s="130"/>
      <c r="N98" s="130"/>
      <c r="O98" s="130"/>
      <c r="P98" s="130">
        <v>0</v>
      </c>
      <c r="Q98" s="130">
        <v>55</v>
      </c>
      <c r="R98" s="84">
        <f t="shared" si="41"/>
        <v>129</v>
      </c>
      <c r="S98" s="86">
        <f t="shared" si="42"/>
        <v>66.21004566210046</v>
      </c>
      <c r="T98" s="130">
        <v>25</v>
      </c>
      <c r="U98" s="175"/>
      <c r="V98" s="118"/>
      <c r="W98" s="54"/>
      <c r="X98" s="54"/>
      <c r="Y98" s="54"/>
      <c r="Z98" s="54"/>
      <c r="AA98" s="54"/>
    </row>
    <row r="99" spans="1:27" s="1" customFormat="1" ht="15.75" customHeight="1">
      <c r="A99" s="30" t="s">
        <v>153</v>
      </c>
      <c r="B99" s="171" t="s">
        <v>163</v>
      </c>
      <c r="C99" s="84">
        <f aca="true" t="shared" si="43" ref="C99:Q99">SUM(C100:C102)</f>
        <v>1171</v>
      </c>
      <c r="D99" s="84">
        <f t="shared" si="43"/>
        <v>492</v>
      </c>
      <c r="E99" s="84">
        <f t="shared" si="43"/>
        <v>679</v>
      </c>
      <c r="F99" s="84">
        <f t="shared" si="43"/>
        <v>10</v>
      </c>
      <c r="G99" s="84">
        <f t="shared" si="43"/>
        <v>0</v>
      </c>
      <c r="H99" s="84">
        <f t="shared" si="43"/>
        <v>1161</v>
      </c>
      <c r="I99" s="84">
        <f t="shared" si="43"/>
        <v>883</v>
      </c>
      <c r="J99" s="84">
        <f t="shared" si="43"/>
        <v>568</v>
      </c>
      <c r="K99" s="84">
        <f t="shared" si="43"/>
        <v>17</v>
      </c>
      <c r="L99" s="84">
        <f t="shared" si="43"/>
        <v>297</v>
      </c>
      <c r="M99" s="84">
        <f t="shared" si="43"/>
        <v>1</v>
      </c>
      <c r="N99" s="84">
        <f t="shared" si="43"/>
        <v>0</v>
      </c>
      <c r="O99" s="84">
        <f t="shared" si="43"/>
        <v>0</v>
      </c>
      <c r="P99" s="84">
        <f t="shared" si="43"/>
        <v>0</v>
      </c>
      <c r="Q99" s="84">
        <f t="shared" si="43"/>
        <v>278</v>
      </c>
      <c r="R99" s="84">
        <f t="shared" si="3"/>
        <v>576</v>
      </c>
      <c r="S99" s="86">
        <f t="shared" si="1"/>
        <v>66.25141562853908</v>
      </c>
      <c r="T99" s="84">
        <f>SUM(T100:T102)</f>
        <v>95</v>
      </c>
      <c r="U99" s="175" t="s">
        <v>225</v>
      </c>
      <c r="V99" s="118"/>
      <c r="W99" s="54"/>
      <c r="X99" s="54"/>
      <c r="Y99" s="54"/>
      <c r="Z99" s="54"/>
      <c r="AA99" s="54"/>
    </row>
    <row r="100" spans="1:27" s="1" customFormat="1" ht="15.75" customHeight="1">
      <c r="A100" s="41" t="s">
        <v>29</v>
      </c>
      <c r="B100" s="137" t="s">
        <v>211</v>
      </c>
      <c r="C100" s="84">
        <f>D100+E100</f>
        <v>308</v>
      </c>
      <c r="D100" s="70">
        <v>157</v>
      </c>
      <c r="E100" s="84">
        <f>F100+H100-D100</f>
        <v>151</v>
      </c>
      <c r="F100" s="163">
        <v>1</v>
      </c>
      <c r="G100" s="65"/>
      <c r="H100" s="84">
        <f>I100+Q100</f>
        <v>307</v>
      </c>
      <c r="I100" s="84">
        <f>SUM(J100:P100)</f>
        <v>204</v>
      </c>
      <c r="J100" s="163">
        <v>142</v>
      </c>
      <c r="K100" s="163">
        <v>2</v>
      </c>
      <c r="L100" s="163">
        <v>60</v>
      </c>
      <c r="M100" s="163"/>
      <c r="N100" s="163"/>
      <c r="O100" s="163"/>
      <c r="P100" s="164"/>
      <c r="Q100" s="165">
        <v>103</v>
      </c>
      <c r="R100" s="84">
        <f t="shared" si="3"/>
        <v>163</v>
      </c>
      <c r="S100" s="86">
        <f t="shared" si="1"/>
        <v>70.58823529411765</v>
      </c>
      <c r="T100" s="166">
        <v>26</v>
      </c>
      <c r="U100" s="175"/>
      <c r="V100" s="118"/>
      <c r="W100" s="54"/>
      <c r="X100" s="54"/>
      <c r="Y100" s="54"/>
      <c r="Z100" s="54"/>
      <c r="AA100" s="54"/>
    </row>
    <row r="101" spans="1:27" s="1" customFormat="1" ht="15.75" customHeight="1">
      <c r="A101" s="41" t="s">
        <v>30</v>
      </c>
      <c r="B101" s="137" t="s">
        <v>104</v>
      </c>
      <c r="C101" s="84">
        <f>D101+E101</f>
        <v>252</v>
      </c>
      <c r="D101" s="70">
        <v>110</v>
      </c>
      <c r="E101" s="84">
        <f>F101+H101-D101</f>
        <v>142</v>
      </c>
      <c r="F101" s="163">
        <v>3</v>
      </c>
      <c r="G101" s="65"/>
      <c r="H101" s="84">
        <f>I101+Q101</f>
        <v>249</v>
      </c>
      <c r="I101" s="84">
        <f>SUM(J101:P101)</f>
        <v>197</v>
      </c>
      <c r="J101" s="163">
        <v>127</v>
      </c>
      <c r="K101" s="163">
        <v>10</v>
      </c>
      <c r="L101" s="163">
        <v>59</v>
      </c>
      <c r="M101" s="163">
        <v>1</v>
      </c>
      <c r="N101" s="163"/>
      <c r="O101" s="163"/>
      <c r="P101" s="164"/>
      <c r="Q101" s="165">
        <v>52</v>
      </c>
      <c r="R101" s="84">
        <f>H101-(J101+K101)</f>
        <v>112</v>
      </c>
      <c r="S101" s="86">
        <f>(J101+K101)*100/I101</f>
        <v>69.54314720812182</v>
      </c>
      <c r="T101" s="166">
        <v>17</v>
      </c>
      <c r="U101" s="175"/>
      <c r="V101" s="118"/>
      <c r="W101" s="54"/>
      <c r="X101" s="54"/>
      <c r="Y101" s="54"/>
      <c r="Z101" s="54"/>
      <c r="AA101" s="54"/>
    </row>
    <row r="102" spans="1:27" s="1" customFormat="1" ht="15.75" customHeight="1">
      <c r="A102" s="41" t="s">
        <v>31</v>
      </c>
      <c r="B102" s="137" t="s">
        <v>202</v>
      </c>
      <c r="C102" s="84">
        <f>D102+E102</f>
        <v>611</v>
      </c>
      <c r="D102" s="70">
        <v>225</v>
      </c>
      <c r="E102" s="84">
        <f>F102+H102-D102</f>
        <v>386</v>
      </c>
      <c r="F102" s="163">
        <v>6</v>
      </c>
      <c r="G102" s="65"/>
      <c r="H102" s="84">
        <f>I102+Q102</f>
        <v>605</v>
      </c>
      <c r="I102" s="84">
        <f>SUM(J102:P102)</f>
        <v>482</v>
      </c>
      <c r="J102" s="163">
        <v>299</v>
      </c>
      <c r="K102" s="163">
        <v>5</v>
      </c>
      <c r="L102" s="163">
        <v>178</v>
      </c>
      <c r="M102" s="163"/>
      <c r="N102" s="163"/>
      <c r="O102" s="163"/>
      <c r="P102" s="164"/>
      <c r="Q102" s="165">
        <v>123</v>
      </c>
      <c r="R102" s="84">
        <f t="shared" si="3"/>
        <v>301</v>
      </c>
      <c r="S102" s="86">
        <f t="shared" si="1"/>
        <v>63.07053941908714</v>
      </c>
      <c r="T102" s="166">
        <v>52</v>
      </c>
      <c r="U102" s="175"/>
      <c r="V102" s="118"/>
      <c r="W102" s="54"/>
      <c r="X102" s="54"/>
      <c r="Y102" s="54"/>
      <c r="Z102" s="54"/>
      <c r="AA102" s="54"/>
    </row>
    <row r="103" spans="1:27" s="1" customFormat="1" ht="15.75" customHeight="1">
      <c r="A103" s="30" t="s">
        <v>154</v>
      </c>
      <c r="B103" s="171" t="s">
        <v>164</v>
      </c>
      <c r="C103" s="84">
        <f>SUM(C104:C106)</f>
        <v>782</v>
      </c>
      <c r="D103" s="84">
        <f aca="true" t="shared" si="44" ref="D103:Q103">SUM(D104:D106)</f>
        <v>341</v>
      </c>
      <c r="E103" s="84">
        <f t="shared" si="44"/>
        <v>441</v>
      </c>
      <c r="F103" s="84">
        <f t="shared" si="44"/>
        <v>5</v>
      </c>
      <c r="G103" s="84">
        <f t="shared" si="44"/>
        <v>0</v>
      </c>
      <c r="H103" s="84">
        <f t="shared" si="44"/>
        <v>777</v>
      </c>
      <c r="I103" s="84">
        <f t="shared" si="44"/>
        <v>565</v>
      </c>
      <c r="J103" s="84">
        <f t="shared" si="44"/>
        <v>369</v>
      </c>
      <c r="K103" s="84">
        <f t="shared" si="44"/>
        <v>36</v>
      </c>
      <c r="L103" s="84">
        <f t="shared" si="44"/>
        <v>157</v>
      </c>
      <c r="M103" s="84">
        <f t="shared" si="44"/>
        <v>1</v>
      </c>
      <c r="N103" s="84">
        <f t="shared" si="44"/>
        <v>0</v>
      </c>
      <c r="O103" s="84">
        <f t="shared" si="44"/>
        <v>0</v>
      </c>
      <c r="P103" s="84">
        <f t="shared" si="44"/>
        <v>2</v>
      </c>
      <c r="Q103" s="84">
        <f t="shared" si="44"/>
        <v>212</v>
      </c>
      <c r="R103" s="84">
        <f t="shared" si="3"/>
        <v>372</v>
      </c>
      <c r="S103" s="86">
        <f t="shared" si="1"/>
        <v>71.68141592920354</v>
      </c>
      <c r="T103" s="84">
        <f>SUM(T104:T106)</f>
        <v>98</v>
      </c>
      <c r="U103" s="175" t="s">
        <v>225</v>
      </c>
      <c r="V103" s="118"/>
      <c r="W103" s="54"/>
      <c r="X103" s="54"/>
      <c r="Y103" s="54"/>
      <c r="Z103" s="54"/>
      <c r="AA103" s="54"/>
    </row>
    <row r="104" spans="1:27" s="1" customFormat="1" ht="15.75" customHeight="1">
      <c r="A104" s="41" t="s">
        <v>29</v>
      </c>
      <c r="B104" s="60" t="s">
        <v>206</v>
      </c>
      <c r="C104" s="84">
        <f>D104+E104</f>
        <v>218</v>
      </c>
      <c r="D104" s="65">
        <v>91</v>
      </c>
      <c r="E104" s="84">
        <f>F104+H104-D104</f>
        <v>127</v>
      </c>
      <c r="F104" s="65">
        <v>1</v>
      </c>
      <c r="G104" s="65"/>
      <c r="H104" s="84">
        <f>I104+Q104</f>
        <v>217</v>
      </c>
      <c r="I104" s="84">
        <f>SUM(J104:P104)</f>
        <v>162</v>
      </c>
      <c r="J104" s="65">
        <v>102</v>
      </c>
      <c r="K104" s="65">
        <v>12</v>
      </c>
      <c r="L104" s="65">
        <v>46</v>
      </c>
      <c r="M104" s="65">
        <v>0</v>
      </c>
      <c r="N104" s="65">
        <v>0</v>
      </c>
      <c r="O104" s="65">
        <v>0</v>
      </c>
      <c r="P104" s="66">
        <v>2</v>
      </c>
      <c r="Q104" s="67">
        <v>55</v>
      </c>
      <c r="R104" s="84">
        <v>92</v>
      </c>
      <c r="S104" s="86">
        <f t="shared" si="1"/>
        <v>70.37037037037037</v>
      </c>
      <c r="T104" s="67">
        <v>29</v>
      </c>
      <c r="U104" s="175"/>
      <c r="V104" s="118"/>
      <c r="W104" s="54"/>
      <c r="X104" s="54"/>
      <c r="Y104" s="54"/>
      <c r="Z104" s="54"/>
      <c r="AA104" s="54"/>
    </row>
    <row r="105" spans="1:27" s="1" customFormat="1" ht="15.75" customHeight="1">
      <c r="A105" s="41" t="s">
        <v>30</v>
      </c>
      <c r="B105" s="60" t="s">
        <v>126</v>
      </c>
      <c r="C105" s="84">
        <f>D105+E105</f>
        <v>312</v>
      </c>
      <c r="D105" s="65">
        <v>136</v>
      </c>
      <c r="E105" s="84">
        <f>F105+H105-D105</f>
        <v>176</v>
      </c>
      <c r="F105" s="65"/>
      <c r="G105" s="65"/>
      <c r="H105" s="84">
        <f>I105+Q105</f>
        <v>312</v>
      </c>
      <c r="I105" s="84">
        <f>SUM(J105:P105)</f>
        <v>233</v>
      </c>
      <c r="J105" s="65">
        <v>145</v>
      </c>
      <c r="K105" s="65">
        <v>15</v>
      </c>
      <c r="L105" s="65">
        <v>73</v>
      </c>
      <c r="M105" s="65">
        <v>0</v>
      </c>
      <c r="N105" s="65">
        <v>0</v>
      </c>
      <c r="O105" s="65">
        <v>0</v>
      </c>
      <c r="P105" s="66">
        <v>0</v>
      </c>
      <c r="Q105" s="67">
        <v>79</v>
      </c>
      <c r="R105" s="84">
        <v>134</v>
      </c>
      <c r="S105" s="86">
        <f>(J105+K105)*100/I105</f>
        <v>68.6695278969957</v>
      </c>
      <c r="T105" s="67">
        <v>47</v>
      </c>
      <c r="U105" s="175"/>
      <c r="V105" s="118"/>
      <c r="W105" s="54"/>
      <c r="X105" s="54"/>
      <c r="Y105" s="54"/>
      <c r="Z105" s="54"/>
      <c r="AA105" s="54"/>
    </row>
    <row r="106" spans="1:27" s="1" customFormat="1" ht="15.75" customHeight="1">
      <c r="A106" s="41" t="s">
        <v>31</v>
      </c>
      <c r="B106" s="60" t="s">
        <v>216</v>
      </c>
      <c r="C106" s="84">
        <f>D106+E106</f>
        <v>252</v>
      </c>
      <c r="D106" s="65">
        <v>114</v>
      </c>
      <c r="E106" s="84">
        <f>F106+H106-D106</f>
        <v>138</v>
      </c>
      <c r="F106" s="65">
        <v>4</v>
      </c>
      <c r="G106" s="65"/>
      <c r="H106" s="84">
        <f>I106+Q106</f>
        <v>248</v>
      </c>
      <c r="I106" s="84">
        <f>SUM(J106:P106)</f>
        <v>170</v>
      </c>
      <c r="J106" s="65">
        <v>122</v>
      </c>
      <c r="K106" s="65">
        <v>9</v>
      </c>
      <c r="L106" s="65">
        <v>38</v>
      </c>
      <c r="M106" s="65">
        <v>1</v>
      </c>
      <c r="N106" s="65">
        <v>0</v>
      </c>
      <c r="O106" s="65">
        <v>0</v>
      </c>
      <c r="P106" s="66">
        <v>0</v>
      </c>
      <c r="Q106" s="67">
        <v>78</v>
      </c>
      <c r="R106" s="84">
        <v>134</v>
      </c>
      <c r="S106" s="86">
        <f t="shared" si="1"/>
        <v>77.05882352941177</v>
      </c>
      <c r="T106" s="67">
        <v>22</v>
      </c>
      <c r="U106" s="175"/>
      <c r="V106" s="118"/>
      <c r="W106" s="54"/>
      <c r="X106" s="54"/>
      <c r="Y106" s="54"/>
      <c r="Z106" s="54"/>
      <c r="AA106" s="54"/>
    </row>
    <row r="107" spans="1:27" s="43" customFormat="1" ht="23.25">
      <c r="A107" s="224"/>
      <c r="B107" s="224"/>
      <c r="C107" s="224"/>
      <c r="D107" s="224"/>
      <c r="E107" s="224"/>
      <c r="F107" s="95"/>
      <c r="G107" s="95"/>
      <c r="H107" s="95"/>
      <c r="I107" s="95"/>
      <c r="J107" s="95"/>
      <c r="K107" s="95"/>
      <c r="L107" s="95"/>
      <c r="M107" s="95"/>
      <c r="N107" s="212" t="str">
        <f>'Thong tin'!B8</f>
        <v>Kiên Giang, ngày 30 tháng 8 năm 2019</v>
      </c>
      <c r="O107" s="212"/>
      <c r="P107" s="212"/>
      <c r="Q107" s="212"/>
      <c r="R107" s="212"/>
      <c r="S107" s="212"/>
      <c r="T107" s="114"/>
      <c r="U107" s="175"/>
      <c r="V107" s="79"/>
      <c r="W107" s="35"/>
      <c r="X107" s="35"/>
      <c r="Y107" s="35"/>
      <c r="Z107" s="35"/>
      <c r="AA107" s="35"/>
    </row>
    <row r="108" spans="1:27" s="45" customFormat="1" ht="19.5" customHeight="1">
      <c r="A108" s="96"/>
      <c r="B108" s="211" t="s">
        <v>7</v>
      </c>
      <c r="C108" s="211"/>
      <c r="D108" s="211"/>
      <c r="E108" s="211"/>
      <c r="F108" s="97"/>
      <c r="G108" s="97"/>
      <c r="H108" s="97"/>
      <c r="I108" s="97"/>
      <c r="J108" s="97"/>
      <c r="K108" s="97"/>
      <c r="L108" s="97"/>
      <c r="M108" s="97"/>
      <c r="N108" s="245" t="str">
        <f>'Thong tin'!B7</f>
        <v>PHÓ CỤC TRƯỞNG</v>
      </c>
      <c r="O108" s="245"/>
      <c r="P108" s="245"/>
      <c r="Q108" s="245"/>
      <c r="R108" s="245"/>
      <c r="S108" s="245"/>
      <c r="T108" s="114"/>
      <c r="U108" s="175"/>
      <c r="V108" s="79"/>
      <c r="W108" s="35"/>
      <c r="X108" s="35"/>
      <c r="Y108" s="35"/>
      <c r="Z108" s="35"/>
      <c r="AA108" s="35"/>
    </row>
    <row r="109" spans="1:21" ht="21" customHeight="1">
      <c r="A109" s="101"/>
      <c r="B109" s="210"/>
      <c r="C109" s="210"/>
      <c r="D109" s="210"/>
      <c r="E109" s="102"/>
      <c r="F109" s="102"/>
      <c r="G109" s="102"/>
      <c r="H109" s="102"/>
      <c r="I109" s="102"/>
      <c r="J109" s="102"/>
      <c r="K109" s="102"/>
      <c r="L109" s="102"/>
      <c r="M109" s="102"/>
      <c r="N109" s="245"/>
      <c r="O109" s="245"/>
      <c r="P109" s="245"/>
      <c r="Q109" s="245"/>
      <c r="R109" s="245"/>
      <c r="S109" s="245"/>
      <c r="U109" s="175">
        <v>1</v>
      </c>
    </row>
    <row r="110" spans="1:19" ht="19.5" customHeight="1">
      <c r="A110" s="101"/>
      <c r="B110" s="121"/>
      <c r="C110" s="121"/>
      <c r="D110" s="121"/>
      <c r="E110" s="102"/>
      <c r="F110" s="102"/>
      <c r="G110" s="102"/>
      <c r="H110" s="102"/>
      <c r="I110" s="102"/>
      <c r="J110" s="102"/>
      <c r="K110" s="102"/>
      <c r="L110" s="102"/>
      <c r="M110" s="102"/>
      <c r="N110" s="98"/>
      <c r="O110" s="98"/>
      <c r="P110" s="98"/>
      <c r="Q110" s="98"/>
      <c r="R110" s="98"/>
      <c r="S110" s="98"/>
    </row>
    <row r="111" spans="1:19" ht="12" customHeight="1">
      <c r="A111" s="101"/>
      <c r="B111" s="101"/>
      <c r="C111" s="101"/>
      <c r="D111" s="102"/>
      <c r="E111" s="102"/>
      <c r="F111" s="102"/>
      <c r="G111" s="102"/>
      <c r="H111" s="102"/>
      <c r="I111" s="102"/>
      <c r="J111" s="102"/>
      <c r="K111" s="102"/>
      <c r="L111" s="102"/>
      <c r="M111" s="102"/>
      <c r="N111" s="102"/>
      <c r="O111" s="102"/>
      <c r="P111" s="102"/>
      <c r="Q111" s="102"/>
      <c r="R111" s="101"/>
      <c r="S111" s="101"/>
    </row>
    <row r="112" spans="1:19" ht="23.25" hidden="1">
      <c r="A112" s="99" t="s">
        <v>26</v>
      </c>
      <c r="B112" s="101"/>
      <c r="C112" s="101"/>
      <c r="D112" s="102"/>
      <c r="E112" s="102"/>
      <c r="F112" s="102"/>
      <c r="G112" s="102"/>
      <c r="H112" s="102"/>
      <c r="I112" s="102"/>
      <c r="J112" s="102"/>
      <c r="K112" s="102"/>
      <c r="L112" s="102"/>
      <c r="M112" s="102"/>
      <c r="N112" s="102"/>
      <c r="O112" s="102"/>
      <c r="P112" s="102"/>
      <c r="Q112" s="102"/>
      <c r="R112" s="101"/>
      <c r="S112" s="101"/>
    </row>
    <row r="113" spans="1:19" ht="23.25" hidden="1">
      <c r="A113" s="101"/>
      <c r="B113" s="223" t="s">
        <v>97</v>
      </c>
      <c r="C113" s="223"/>
      <c r="D113" s="223"/>
      <c r="E113" s="223"/>
      <c r="F113" s="223"/>
      <c r="G113" s="223"/>
      <c r="H113" s="223"/>
      <c r="I113" s="223"/>
      <c r="J113" s="223"/>
      <c r="K113" s="223"/>
      <c r="L113" s="223"/>
      <c r="M113" s="223"/>
      <c r="N113" s="223"/>
      <c r="O113" s="223"/>
      <c r="P113" s="102"/>
      <c r="Q113" s="102"/>
      <c r="R113" s="101"/>
      <c r="S113" s="101"/>
    </row>
    <row r="114" spans="1:19" ht="23.25" hidden="1">
      <c r="A114" s="101"/>
      <c r="B114" s="223" t="s">
        <v>98</v>
      </c>
      <c r="C114" s="223"/>
      <c r="D114" s="223"/>
      <c r="E114" s="223"/>
      <c r="F114" s="223"/>
      <c r="G114" s="223"/>
      <c r="H114" s="223"/>
      <c r="I114" s="223"/>
      <c r="J114" s="223"/>
      <c r="K114" s="223"/>
      <c r="L114" s="223"/>
      <c r="M114" s="223"/>
      <c r="N114" s="223"/>
      <c r="O114" s="223"/>
      <c r="P114" s="102"/>
      <c r="Q114" s="102"/>
      <c r="R114" s="101"/>
      <c r="S114" s="101"/>
    </row>
    <row r="115" spans="1:19" ht="23.25" hidden="1">
      <c r="A115" s="101"/>
      <c r="B115" s="223" t="s">
        <v>99</v>
      </c>
      <c r="C115" s="223"/>
      <c r="D115" s="223"/>
      <c r="E115" s="223"/>
      <c r="F115" s="223"/>
      <c r="G115" s="223"/>
      <c r="H115" s="223"/>
      <c r="I115" s="223"/>
      <c r="J115" s="223"/>
      <c r="K115" s="223"/>
      <c r="L115" s="223"/>
      <c r="M115" s="223"/>
      <c r="N115" s="223"/>
      <c r="O115" s="223"/>
      <c r="P115" s="102"/>
      <c r="Q115" s="102"/>
      <c r="R115" s="101"/>
      <c r="S115" s="101"/>
    </row>
    <row r="116" spans="1:19" ht="15.75" customHeight="1" hidden="1">
      <c r="A116" s="100"/>
      <c r="B116" s="225" t="s">
        <v>100</v>
      </c>
      <c r="C116" s="225"/>
      <c r="D116" s="225"/>
      <c r="E116" s="225"/>
      <c r="F116" s="225"/>
      <c r="G116" s="225"/>
      <c r="H116" s="225"/>
      <c r="I116" s="225"/>
      <c r="J116" s="225"/>
      <c r="K116" s="225"/>
      <c r="L116" s="225"/>
      <c r="M116" s="225"/>
      <c r="N116" s="225"/>
      <c r="O116" s="225"/>
      <c r="P116" s="100"/>
      <c r="Q116" s="101"/>
      <c r="R116" s="101"/>
      <c r="S116" s="101"/>
    </row>
    <row r="117" spans="1:19" ht="23.25">
      <c r="A117" s="101"/>
      <c r="B117" s="200" t="str">
        <f>'Thong tin'!B5</f>
        <v>Võ Thị Ngọc Diễm</v>
      </c>
      <c r="C117" s="200"/>
      <c r="D117" s="200"/>
      <c r="E117" s="200"/>
      <c r="F117" s="101"/>
      <c r="G117" s="101"/>
      <c r="H117" s="101"/>
      <c r="I117" s="101"/>
      <c r="J117" s="101"/>
      <c r="K117" s="101"/>
      <c r="L117" s="101"/>
      <c r="M117" s="101"/>
      <c r="N117" s="200" t="str">
        <f>'Thong tin'!B6</f>
        <v>Nguyễn Văn Vũ</v>
      </c>
      <c r="O117" s="200"/>
      <c r="P117" s="200"/>
      <c r="Q117" s="200"/>
      <c r="R117" s="200"/>
      <c r="S117" s="200"/>
    </row>
    <row r="118" spans="1:16" ht="15.75" customHeight="1">
      <c r="A118" s="47"/>
      <c r="B118" s="47"/>
      <c r="C118" s="47"/>
      <c r="D118" s="47"/>
      <c r="E118" s="47"/>
      <c r="F118" s="47"/>
      <c r="G118" s="47"/>
      <c r="H118" s="47"/>
      <c r="I118" s="47"/>
      <c r="J118" s="47"/>
      <c r="K118" s="47"/>
      <c r="L118" s="47"/>
      <c r="M118" s="47"/>
      <c r="N118" s="47"/>
      <c r="O118" s="47"/>
      <c r="P118" s="47"/>
    </row>
    <row r="119" spans="1:16" ht="23.25">
      <c r="A119" s="47"/>
      <c r="B119" s="47"/>
      <c r="C119" s="47"/>
      <c r="D119" s="47"/>
      <c r="E119" s="47"/>
      <c r="F119" s="47"/>
      <c r="G119" s="47"/>
      <c r="H119" s="47"/>
      <c r="I119" s="47"/>
      <c r="J119" s="47"/>
      <c r="K119" s="47"/>
      <c r="L119" s="47"/>
      <c r="M119" s="47"/>
      <c r="N119" s="47"/>
      <c r="O119" s="47"/>
      <c r="P119" s="47"/>
    </row>
  </sheetData>
  <sheetProtection/>
  <mergeCells count="44">
    <mergeCell ref="E2:M2"/>
    <mergeCell ref="N109:S109"/>
    <mergeCell ref="J9:J10"/>
    <mergeCell ref="N108:S108"/>
    <mergeCell ref="O2:S2"/>
    <mergeCell ref="O4:S4"/>
    <mergeCell ref="R6:R10"/>
    <mergeCell ref="E1:M1"/>
    <mergeCell ref="M9:M10"/>
    <mergeCell ref="L9:L10"/>
    <mergeCell ref="D7:E8"/>
    <mergeCell ref="C6:E6"/>
    <mergeCell ref="D9:D10"/>
    <mergeCell ref="H7:H10"/>
    <mergeCell ref="A2:D2"/>
    <mergeCell ref="G6:G10"/>
    <mergeCell ref="H6:Q6"/>
    <mergeCell ref="B116:O116"/>
    <mergeCell ref="Q7:Q10"/>
    <mergeCell ref="I8:I10"/>
    <mergeCell ref="J8:P8"/>
    <mergeCell ref="N9:N10"/>
    <mergeCell ref="F6:F10"/>
    <mergeCell ref="C7:C10"/>
    <mergeCell ref="A12:B12"/>
    <mergeCell ref="A6:B10"/>
    <mergeCell ref="B113:O113"/>
    <mergeCell ref="N117:S117"/>
    <mergeCell ref="A3:D3"/>
    <mergeCell ref="O9:O10"/>
    <mergeCell ref="E3:M3"/>
    <mergeCell ref="B114:O114"/>
    <mergeCell ref="B115:O115"/>
    <mergeCell ref="P9:P10"/>
    <mergeCell ref="B117:E117"/>
    <mergeCell ref="A107:E107"/>
    <mergeCell ref="E9:E10"/>
    <mergeCell ref="T6:T10"/>
    <mergeCell ref="B109:D109"/>
    <mergeCell ref="B108:E108"/>
    <mergeCell ref="N107:S107"/>
    <mergeCell ref="S6:S10"/>
    <mergeCell ref="I7:P7"/>
    <mergeCell ref="K9:K10"/>
  </mergeCells>
  <printOptions/>
  <pageMargins left="0.2" right="0" top="0" bottom="0" header="0.511811023622047" footer="0.275590551181102"/>
  <pageSetup horizontalDpi="600" verticalDpi="600" orientation="landscape" paperSize="9" r:id="rId1"/>
  <ignoredErrors>
    <ignoredError sqref="A14:A15" numberStoredAsText="1"/>
  </ignoredErrors>
</worksheet>
</file>

<file path=xl/worksheets/sheet3.xml><?xml version="1.0" encoding="utf-8"?>
<worksheet xmlns="http://schemas.openxmlformats.org/spreadsheetml/2006/main" xmlns:r="http://schemas.openxmlformats.org/officeDocument/2006/relationships">
  <sheetPr>
    <tabColor indexed="19"/>
  </sheetPr>
  <dimension ref="A1:AC41"/>
  <sheetViews>
    <sheetView zoomScale="85" zoomScaleNormal="85" zoomScalePageLayoutView="0" workbookViewId="0" topLeftCell="A1">
      <selection activeCell="W20" sqref="W20"/>
    </sheetView>
  </sheetViews>
  <sheetFormatPr defaultColWidth="9.00390625" defaultRowHeight="15.75"/>
  <cols>
    <col min="1" max="1" width="3.75390625" style="29" customWidth="1"/>
    <col min="2" max="2" width="9.875" style="29" customWidth="1"/>
    <col min="3" max="3" width="7.50390625" style="29" customWidth="1"/>
    <col min="4" max="5" width="7.375" style="29" customWidth="1"/>
    <col min="6" max="6" width="6.50390625" style="29" customWidth="1"/>
    <col min="7" max="7" width="4.50390625" style="29" customWidth="1"/>
    <col min="8" max="8" width="8.875" style="29" customWidth="1"/>
    <col min="9" max="9" width="7.875" style="29" customWidth="1"/>
    <col min="10" max="11" width="6.25390625" style="29" customWidth="1"/>
    <col min="12" max="12" width="5.75390625" style="29" customWidth="1"/>
    <col min="13" max="14" width="5.875" style="29" customWidth="1"/>
    <col min="15" max="15" width="5.625" style="29" customWidth="1"/>
    <col min="16" max="16" width="5.25390625" style="29" customWidth="1"/>
    <col min="17" max="17" width="7.50390625" style="29" customWidth="1"/>
    <col min="18" max="18" width="8.25390625" style="29" customWidth="1"/>
    <col min="19" max="19" width="5.625" style="29" customWidth="1"/>
    <col min="20" max="20" width="5.875" style="29" hidden="1" customWidth="1"/>
    <col min="21" max="21" width="5.75390625" style="141" customWidth="1"/>
    <col min="22" max="16384" width="9.00390625" style="29" customWidth="1"/>
  </cols>
  <sheetData>
    <row r="1" spans="1:20" ht="15.75" customHeight="1">
      <c r="A1" s="53" t="s">
        <v>167</v>
      </c>
      <c r="B1" s="53"/>
      <c r="C1" s="53"/>
      <c r="E1" s="199" t="s">
        <v>45</v>
      </c>
      <c r="F1" s="199"/>
      <c r="G1" s="199"/>
      <c r="H1" s="199"/>
      <c r="I1" s="199"/>
      <c r="J1" s="199"/>
      <c r="K1" s="199"/>
      <c r="L1" s="199"/>
      <c r="M1" s="199"/>
      <c r="N1" s="49"/>
      <c r="O1" s="52" t="s">
        <v>94</v>
      </c>
      <c r="P1" s="52"/>
      <c r="Q1" s="52"/>
      <c r="R1" s="52"/>
      <c r="S1" s="52"/>
      <c r="T1" s="52"/>
    </row>
    <row r="2" spans="1:20" ht="14.25" customHeight="1">
      <c r="A2" s="248" t="s">
        <v>68</v>
      </c>
      <c r="B2" s="248"/>
      <c r="C2" s="248"/>
      <c r="D2" s="248"/>
      <c r="E2" s="251" t="str">
        <f>'Thong tin'!B3</f>
        <v>11 tháng / năm 2019</v>
      </c>
      <c r="F2" s="251"/>
      <c r="G2" s="251"/>
      <c r="H2" s="251"/>
      <c r="I2" s="251"/>
      <c r="J2" s="251"/>
      <c r="K2" s="251"/>
      <c r="L2" s="251"/>
      <c r="M2" s="251"/>
      <c r="N2" s="48"/>
      <c r="O2" s="249" t="s">
        <v>72</v>
      </c>
      <c r="P2" s="249"/>
      <c r="Q2" s="249"/>
      <c r="R2" s="249"/>
      <c r="S2" s="249"/>
      <c r="T2" s="138"/>
    </row>
    <row r="3" spans="1:20" ht="13.5" customHeight="1">
      <c r="A3" s="248" t="s">
        <v>69</v>
      </c>
      <c r="B3" s="248"/>
      <c r="C3" s="248"/>
      <c r="D3" s="248"/>
      <c r="E3" s="252"/>
      <c r="F3" s="252"/>
      <c r="G3" s="252"/>
      <c r="H3" s="252"/>
      <c r="I3" s="252"/>
      <c r="J3" s="252"/>
      <c r="K3" s="252"/>
      <c r="L3" s="252"/>
      <c r="M3" s="252"/>
      <c r="N3" s="36"/>
      <c r="O3" s="52" t="s">
        <v>71</v>
      </c>
      <c r="P3" s="52"/>
      <c r="Q3" s="34"/>
      <c r="R3" s="52"/>
      <c r="S3" s="52"/>
      <c r="T3" s="52"/>
    </row>
    <row r="4" spans="1:20" ht="14.25" customHeight="1">
      <c r="A4" s="53" t="s">
        <v>75</v>
      </c>
      <c r="B4" s="53"/>
      <c r="C4" s="53"/>
      <c r="D4" s="53"/>
      <c r="E4" s="53"/>
      <c r="F4" s="53"/>
      <c r="G4" s="53"/>
      <c r="H4" s="53"/>
      <c r="I4" s="53"/>
      <c r="J4" s="53"/>
      <c r="K4" s="53"/>
      <c r="L4" s="53"/>
      <c r="M4" s="53"/>
      <c r="N4" s="72"/>
      <c r="O4" s="250" t="s">
        <v>70</v>
      </c>
      <c r="P4" s="250"/>
      <c r="Q4" s="250"/>
      <c r="R4" s="250"/>
      <c r="S4" s="250"/>
      <c r="T4" s="139"/>
    </row>
    <row r="5" spans="2:20" ht="12.75" customHeight="1">
      <c r="B5" s="37"/>
      <c r="C5" s="37"/>
      <c r="Q5" s="73" t="s">
        <v>95</v>
      </c>
      <c r="R5" s="3"/>
      <c r="S5" s="3"/>
      <c r="T5" s="31"/>
    </row>
    <row r="6" spans="1:22" ht="12" customHeight="1">
      <c r="A6" s="201" t="s">
        <v>37</v>
      </c>
      <c r="B6" s="202"/>
      <c r="C6" s="238" t="s">
        <v>76</v>
      </c>
      <c r="D6" s="239"/>
      <c r="E6" s="240"/>
      <c r="F6" s="232" t="s">
        <v>77</v>
      </c>
      <c r="G6" s="221" t="s">
        <v>78</v>
      </c>
      <c r="H6" s="241" t="s">
        <v>79</v>
      </c>
      <c r="I6" s="242"/>
      <c r="J6" s="242"/>
      <c r="K6" s="242"/>
      <c r="L6" s="242"/>
      <c r="M6" s="242"/>
      <c r="N6" s="242"/>
      <c r="O6" s="242"/>
      <c r="P6" s="242"/>
      <c r="Q6" s="243"/>
      <c r="R6" s="213" t="s">
        <v>91</v>
      </c>
      <c r="S6" s="213" t="s">
        <v>96</v>
      </c>
      <c r="T6" s="144"/>
      <c r="V6" s="140"/>
    </row>
    <row r="7" spans="1:29" s="74" customFormat="1" ht="12.75" customHeight="1">
      <c r="A7" s="203"/>
      <c r="B7" s="204"/>
      <c r="C7" s="213" t="s">
        <v>28</v>
      </c>
      <c r="D7" s="216" t="s">
        <v>9</v>
      </c>
      <c r="E7" s="226"/>
      <c r="F7" s="233"/>
      <c r="G7" s="214"/>
      <c r="H7" s="221" t="s">
        <v>22</v>
      </c>
      <c r="I7" s="216" t="s">
        <v>81</v>
      </c>
      <c r="J7" s="217"/>
      <c r="K7" s="217"/>
      <c r="L7" s="217"/>
      <c r="M7" s="217"/>
      <c r="N7" s="217"/>
      <c r="O7" s="217"/>
      <c r="P7" s="218"/>
      <c r="Q7" s="226" t="s">
        <v>82</v>
      </c>
      <c r="R7" s="214"/>
      <c r="S7" s="214"/>
      <c r="T7" s="145"/>
      <c r="U7" s="142"/>
      <c r="V7" s="31"/>
      <c r="W7" s="31"/>
      <c r="X7" s="31"/>
      <c r="Y7" s="31"/>
      <c r="Z7" s="31"/>
      <c r="AA7" s="31"/>
      <c r="AB7" s="31"/>
      <c r="AC7" s="31"/>
    </row>
    <row r="8" spans="1:20" ht="15.75" customHeight="1">
      <c r="A8" s="203"/>
      <c r="B8" s="204"/>
      <c r="C8" s="214"/>
      <c r="D8" s="234"/>
      <c r="E8" s="228"/>
      <c r="F8" s="233"/>
      <c r="G8" s="214"/>
      <c r="H8" s="214"/>
      <c r="I8" s="221" t="s">
        <v>22</v>
      </c>
      <c r="J8" s="229" t="s">
        <v>9</v>
      </c>
      <c r="K8" s="230"/>
      <c r="L8" s="230"/>
      <c r="M8" s="230"/>
      <c r="N8" s="230"/>
      <c r="O8" s="230"/>
      <c r="P8" s="231"/>
      <c r="Q8" s="227"/>
      <c r="R8" s="214"/>
      <c r="S8" s="214"/>
      <c r="T8" s="145"/>
    </row>
    <row r="9" spans="1:20" ht="15.75" customHeight="1">
      <c r="A9" s="203"/>
      <c r="B9" s="204"/>
      <c r="C9" s="214"/>
      <c r="D9" s="213" t="s">
        <v>83</v>
      </c>
      <c r="E9" s="213" t="s">
        <v>84</v>
      </c>
      <c r="F9" s="233"/>
      <c r="G9" s="214"/>
      <c r="H9" s="214"/>
      <c r="I9" s="214"/>
      <c r="J9" s="231" t="s">
        <v>85</v>
      </c>
      <c r="K9" s="219" t="s">
        <v>86</v>
      </c>
      <c r="L9" s="237" t="s">
        <v>88</v>
      </c>
      <c r="M9" s="221" t="s">
        <v>89</v>
      </c>
      <c r="N9" s="221" t="s">
        <v>90</v>
      </c>
      <c r="O9" s="221" t="s">
        <v>92</v>
      </c>
      <c r="P9" s="221" t="s">
        <v>3</v>
      </c>
      <c r="Q9" s="227"/>
      <c r="R9" s="214"/>
      <c r="S9" s="214"/>
      <c r="T9" s="145"/>
    </row>
    <row r="10" spans="1:20" ht="38.25" customHeight="1">
      <c r="A10" s="205"/>
      <c r="B10" s="206"/>
      <c r="C10" s="215"/>
      <c r="D10" s="215"/>
      <c r="E10" s="215"/>
      <c r="F10" s="234"/>
      <c r="G10" s="215"/>
      <c r="H10" s="215"/>
      <c r="I10" s="215"/>
      <c r="J10" s="231"/>
      <c r="K10" s="219"/>
      <c r="L10" s="237"/>
      <c r="M10" s="215"/>
      <c r="N10" s="215" t="s">
        <v>90</v>
      </c>
      <c r="O10" s="215" t="s">
        <v>92</v>
      </c>
      <c r="P10" s="215" t="s">
        <v>3</v>
      </c>
      <c r="Q10" s="228"/>
      <c r="R10" s="215"/>
      <c r="S10" s="215"/>
      <c r="T10" s="145"/>
    </row>
    <row r="11" spans="1:22" s="54" customFormat="1" ht="22.5" customHeight="1">
      <c r="A11" s="235" t="s">
        <v>21</v>
      </c>
      <c r="B11" s="236"/>
      <c r="C11" s="107">
        <f>C12+C13</f>
        <v>20555</v>
      </c>
      <c r="D11" s="107">
        <f>D12+D13</f>
        <v>8569</v>
      </c>
      <c r="E11" s="107">
        <f aca="true" t="shared" si="0" ref="E11:Q11">E12+E13</f>
        <v>11986</v>
      </c>
      <c r="F11" s="107">
        <f t="shared" si="0"/>
        <v>208</v>
      </c>
      <c r="G11" s="107">
        <f t="shared" si="0"/>
        <v>0</v>
      </c>
      <c r="H11" s="107">
        <f>I11+Q11</f>
        <v>20347</v>
      </c>
      <c r="I11" s="107">
        <f>SUM(J11:P11)</f>
        <v>15009</v>
      </c>
      <c r="J11" s="107">
        <f t="shared" si="0"/>
        <v>10025</v>
      </c>
      <c r="K11" s="107">
        <f t="shared" si="0"/>
        <v>513</v>
      </c>
      <c r="L11" s="107">
        <f t="shared" si="0"/>
        <v>4307</v>
      </c>
      <c r="M11" s="107">
        <f t="shared" si="0"/>
        <v>138</v>
      </c>
      <c r="N11" s="107">
        <f t="shared" si="0"/>
        <v>5</v>
      </c>
      <c r="O11" s="107">
        <f t="shared" si="0"/>
        <v>2</v>
      </c>
      <c r="P11" s="107">
        <f t="shared" si="0"/>
        <v>19</v>
      </c>
      <c r="Q11" s="107">
        <f t="shared" si="0"/>
        <v>5338</v>
      </c>
      <c r="R11" s="107">
        <f>H11-(J11+K11)</f>
        <v>9809</v>
      </c>
      <c r="S11" s="108">
        <f aca="true" t="shared" si="1" ref="S11:S18">(J11+K11)*100/I11</f>
        <v>70.21120660936771</v>
      </c>
      <c r="T11" s="29">
        <v>36.5</v>
      </c>
      <c r="U11" s="143"/>
      <c r="V11" s="118"/>
    </row>
    <row r="12" spans="1:21" s="54" customFormat="1" ht="14.25" customHeight="1">
      <c r="A12" s="30" t="s">
        <v>4</v>
      </c>
      <c r="B12" s="40" t="s">
        <v>57</v>
      </c>
      <c r="C12" s="107">
        <f>D12+E12</f>
        <v>581</v>
      </c>
      <c r="D12" s="109">
        <f>'06'!D13</f>
        <v>242</v>
      </c>
      <c r="E12" s="107">
        <f>F12+H12-D12</f>
        <v>339</v>
      </c>
      <c r="F12" s="109">
        <f>'06'!F13</f>
        <v>9</v>
      </c>
      <c r="G12" s="109">
        <f>'06'!G13</f>
        <v>0</v>
      </c>
      <c r="H12" s="107">
        <f aca="true" t="shared" si="2" ref="H12:H28">I12+Q12</f>
        <v>572</v>
      </c>
      <c r="I12" s="107">
        <f aca="true" t="shared" si="3" ref="I12:I28">SUM(J12:P12)</f>
        <v>419</v>
      </c>
      <c r="J12" s="109">
        <f>'06'!J13</f>
        <v>303</v>
      </c>
      <c r="K12" s="109">
        <f>'06'!K13</f>
        <v>7</v>
      </c>
      <c r="L12" s="109">
        <f>'06'!L13</f>
        <v>100</v>
      </c>
      <c r="M12" s="109">
        <f>'06'!M13</f>
        <v>9</v>
      </c>
      <c r="N12" s="109">
        <f>'06'!N13</f>
        <v>0</v>
      </c>
      <c r="O12" s="109">
        <f>'06'!O13</f>
        <v>0</v>
      </c>
      <c r="P12" s="109">
        <f>'06'!P13</f>
        <v>0</v>
      </c>
      <c r="Q12" s="128">
        <f>'06'!Q13</f>
        <v>153</v>
      </c>
      <c r="R12" s="107">
        <f aca="true" t="shared" si="4" ref="R12:R28">H12-(J12+K12)</f>
        <v>262</v>
      </c>
      <c r="S12" s="108">
        <f t="shared" si="1"/>
        <v>73.9856801909308</v>
      </c>
      <c r="T12" s="29">
        <v>36.5</v>
      </c>
      <c r="U12" s="143"/>
    </row>
    <row r="13" spans="1:21" s="54" customFormat="1" ht="14.25" customHeight="1">
      <c r="A13" s="30" t="s">
        <v>5</v>
      </c>
      <c r="B13" s="40" t="s">
        <v>14</v>
      </c>
      <c r="C13" s="107">
        <f>SUM(C14:C28)</f>
        <v>19974</v>
      </c>
      <c r="D13" s="107">
        <f aca="true" t="shared" si="5" ref="D13:Q13">SUM(D14:D28)</f>
        <v>8327</v>
      </c>
      <c r="E13" s="107">
        <f>SUM(E14:E28)</f>
        <v>11647</v>
      </c>
      <c r="F13" s="107">
        <f t="shared" si="5"/>
        <v>199</v>
      </c>
      <c r="G13" s="107">
        <f t="shared" si="5"/>
        <v>0</v>
      </c>
      <c r="H13" s="107">
        <f t="shared" si="2"/>
        <v>19775</v>
      </c>
      <c r="I13" s="107">
        <f t="shared" si="3"/>
        <v>14590</v>
      </c>
      <c r="J13" s="107">
        <f t="shared" si="5"/>
        <v>9722</v>
      </c>
      <c r="K13" s="107">
        <f t="shared" si="5"/>
        <v>506</v>
      </c>
      <c r="L13" s="107">
        <f t="shared" si="5"/>
        <v>4207</v>
      </c>
      <c r="M13" s="107">
        <f t="shared" si="5"/>
        <v>129</v>
      </c>
      <c r="N13" s="107">
        <f t="shared" si="5"/>
        <v>5</v>
      </c>
      <c r="O13" s="107">
        <f t="shared" si="5"/>
        <v>2</v>
      </c>
      <c r="P13" s="107">
        <f t="shared" si="5"/>
        <v>19</v>
      </c>
      <c r="Q13" s="107">
        <f t="shared" si="5"/>
        <v>5185</v>
      </c>
      <c r="R13" s="107">
        <f t="shared" si="4"/>
        <v>9547</v>
      </c>
      <c r="S13" s="108">
        <f t="shared" si="1"/>
        <v>70.1028101439342</v>
      </c>
      <c r="T13" s="29">
        <v>36.5</v>
      </c>
      <c r="U13" s="143"/>
    </row>
    <row r="14" spans="1:29" s="1" customFormat="1" ht="15.75" customHeight="1">
      <c r="A14" s="30" t="s">
        <v>29</v>
      </c>
      <c r="B14" s="60" t="s">
        <v>101</v>
      </c>
      <c r="C14" s="107">
        <f aca="true" t="shared" si="6" ref="C14:C28">D14+E14</f>
        <v>1490</v>
      </c>
      <c r="D14" s="109">
        <f>'06'!D25</f>
        <v>610</v>
      </c>
      <c r="E14" s="107">
        <f aca="true" t="shared" si="7" ref="E14:E28">F14+H14-D14</f>
        <v>880</v>
      </c>
      <c r="F14" s="109">
        <f>'06'!F25</f>
        <v>2</v>
      </c>
      <c r="G14" s="109">
        <f>'06'!G25</f>
        <v>0</v>
      </c>
      <c r="H14" s="107">
        <f>I14+Q14</f>
        <v>1488</v>
      </c>
      <c r="I14" s="107">
        <f>SUM(J14:P14)</f>
        <v>1100</v>
      </c>
      <c r="J14" s="109">
        <f>'06'!J25</f>
        <v>755</v>
      </c>
      <c r="K14" s="109">
        <f>'06'!K25</f>
        <v>41</v>
      </c>
      <c r="L14" s="109">
        <f>'06'!L25</f>
        <v>291</v>
      </c>
      <c r="M14" s="109">
        <f>'06'!M25</f>
        <v>9</v>
      </c>
      <c r="N14" s="109">
        <f>'06'!N25</f>
        <v>0</v>
      </c>
      <c r="O14" s="109">
        <f>'06'!O25</f>
        <v>0</v>
      </c>
      <c r="P14" s="109">
        <f>'06'!P25</f>
        <v>4</v>
      </c>
      <c r="Q14" s="128">
        <f>'06'!Q25</f>
        <v>388</v>
      </c>
      <c r="R14" s="107">
        <f t="shared" si="4"/>
        <v>692</v>
      </c>
      <c r="S14" s="108">
        <f t="shared" si="1"/>
        <v>72.36363636363636</v>
      </c>
      <c r="T14" s="29">
        <v>36.5</v>
      </c>
      <c r="U14" s="143"/>
      <c r="V14" s="54"/>
      <c r="W14" s="54"/>
      <c r="X14" s="54"/>
      <c r="Y14" s="54"/>
      <c r="Z14" s="54"/>
      <c r="AA14" s="54"/>
      <c r="AB14" s="54"/>
      <c r="AC14" s="54"/>
    </row>
    <row r="15" spans="1:29" s="1" customFormat="1" ht="15.75" customHeight="1">
      <c r="A15" s="30" t="s">
        <v>30</v>
      </c>
      <c r="B15" s="60" t="s">
        <v>155</v>
      </c>
      <c r="C15" s="107">
        <f t="shared" si="6"/>
        <v>1127</v>
      </c>
      <c r="D15" s="109">
        <f>'06'!D31</f>
        <v>475</v>
      </c>
      <c r="E15" s="107">
        <f t="shared" si="7"/>
        <v>652</v>
      </c>
      <c r="F15" s="109">
        <f>'06'!F31</f>
        <v>3</v>
      </c>
      <c r="G15" s="109">
        <f>'06'!G31</f>
        <v>0</v>
      </c>
      <c r="H15" s="107">
        <f t="shared" si="2"/>
        <v>1124</v>
      </c>
      <c r="I15" s="107">
        <f t="shared" si="3"/>
        <v>818</v>
      </c>
      <c r="J15" s="109">
        <f>'06'!J31</f>
        <v>550</v>
      </c>
      <c r="K15" s="109">
        <f>'06'!K31</f>
        <v>7</v>
      </c>
      <c r="L15" s="109">
        <f>'06'!L31</f>
        <v>216</v>
      </c>
      <c r="M15" s="109">
        <f>'06'!M31</f>
        <v>45</v>
      </c>
      <c r="N15" s="109">
        <f>'06'!N31</f>
        <v>0</v>
      </c>
      <c r="O15" s="109">
        <f>'06'!O31</f>
        <v>0</v>
      </c>
      <c r="P15" s="109">
        <f>'06'!P31</f>
        <v>0</v>
      </c>
      <c r="Q15" s="128">
        <f>'06'!Q31</f>
        <v>306</v>
      </c>
      <c r="R15" s="107">
        <f t="shared" si="4"/>
        <v>567</v>
      </c>
      <c r="S15" s="108">
        <f t="shared" si="1"/>
        <v>68.09290953545232</v>
      </c>
      <c r="T15" s="29">
        <v>36.5</v>
      </c>
      <c r="U15" s="143"/>
      <c r="V15" s="54"/>
      <c r="W15" s="54"/>
      <c r="X15" s="54"/>
      <c r="Y15" s="54"/>
      <c r="Z15" s="54"/>
      <c r="AA15" s="54"/>
      <c r="AB15" s="54"/>
      <c r="AC15" s="54"/>
    </row>
    <row r="16" spans="1:29" s="1" customFormat="1" ht="15.75" customHeight="1">
      <c r="A16" s="30" t="s">
        <v>31</v>
      </c>
      <c r="B16" s="60" t="s">
        <v>156</v>
      </c>
      <c r="C16" s="107">
        <f>D16+E16</f>
        <v>1868</v>
      </c>
      <c r="D16" s="109">
        <f>'06'!D35</f>
        <v>773</v>
      </c>
      <c r="E16" s="107">
        <f t="shared" si="7"/>
        <v>1095</v>
      </c>
      <c r="F16" s="109">
        <f>'06'!F35</f>
        <v>56</v>
      </c>
      <c r="G16" s="109">
        <f>'06'!G35</f>
        <v>0</v>
      </c>
      <c r="H16" s="107">
        <f t="shared" si="2"/>
        <v>1812</v>
      </c>
      <c r="I16" s="107">
        <f t="shared" si="3"/>
        <v>1301</v>
      </c>
      <c r="J16" s="109">
        <f>'06'!J35</f>
        <v>922</v>
      </c>
      <c r="K16" s="109">
        <f>'06'!K35</f>
        <v>39</v>
      </c>
      <c r="L16" s="109">
        <f>'06'!L35</f>
        <v>333</v>
      </c>
      <c r="M16" s="109">
        <f>'06'!M35</f>
        <v>7</v>
      </c>
      <c r="N16" s="109">
        <f>'06'!N35</f>
        <v>0</v>
      </c>
      <c r="O16" s="109">
        <f>'06'!O35</f>
        <v>0</v>
      </c>
      <c r="P16" s="109">
        <f>'06'!P35</f>
        <v>0</v>
      </c>
      <c r="Q16" s="109">
        <f>'06'!Q35</f>
        <v>511</v>
      </c>
      <c r="R16" s="107">
        <f t="shared" si="4"/>
        <v>851</v>
      </c>
      <c r="S16" s="108">
        <f t="shared" si="1"/>
        <v>73.86625672559569</v>
      </c>
      <c r="T16" s="29">
        <v>36.5</v>
      </c>
      <c r="U16" s="143"/>
      <c r="V16" s="54"/>
      <c r="W16" s="54"/>
      <c r="X16" s="54"/>
      <c r="Y16" s="54"/>
      <c r="Z16" s="54"/>
      <c r="AA16" s="54"/>
      <c r="AB16" s="54"/>
      <c r="AC16" s="54"/>
    </row>
    <row r="17" spans="1:29" s="1" customFormat="1" ht="15.75" customHeight="1">
      <c r="A17" s="30" t="s">
        <v>38</v>
      </c>
      <c r="B17" s="60" t="s">
        <v>157</v>
      </c>
      <c r="C17" s="107">
        <f t="shared" si="6"/>
        <v>446</v>
      </c>
      <c r="D17" s="109">
        <f>'06'!D42</f>
        <v>190</v>
      </c>
      <c r="E17" s="107">
        <f t="shared" si="7"/>
        <v>256</v>
      </c>
      <c r="F17" s="109">
        <f>'06'!F42</f>
        <v>33</v>
      </c>
      <c r="G17" s="109">
        <f>'06'!G42</f>
        <v>0</v>
      </c>
      <c r="H17" s="107">
        <f t="shared" si="2"/>
        <v>413</v>
      </c>
      <c r="I17" s="107">
        <f t="shared" si="3"/>
        <v>302</v>
      </c>
      <c r="J17" s="109">
        <f>'06'!J42</f>
        <v>189</v>
      </c>
      <c r="K17" s="109">
        <f>'06'!K42</f>
        <v>19</v>
      </c>
      <c r="L17" s="109">
        <f>'06'!L42</f>
        <v>92</v>
      </c>
      <c r="M17" s="109">
        <f>'06'!M42</f>
        <v>2</v>
      </c>
      <c r="N17" s="109">
        <f>'06'!N42</f>
        <v>0</v>
      </c>
      <c r="O17" s="109">
        <f>'06'!O42</f>
        <v>0</v>
      </c>
      <c r="P17" s="109">
        <f>'06'!P42</f>
        <v>0</v>
      </c>
      <c r="Q17" s="109">
        <f>'06'!Q42</f>
        <v>111</v>
      </c>
      <c r="R17" s="107">
        <f t="shared" si="4"/>
        <v>205</v>
      </c>
      <c r="S17" s="108">
        <f t="shared" si="1"/>
        <v>68.87417218543047</v>
      </c>
      <c r="T17" s="29">
        <v>36.5</v>
      </c>
      <c r="U17" s="143"/>
      <c r="V17" s="54"/>
      <c r="W17" s="54"/>
      <c r="X17" s="54"/>
      <c r="Y17" s="54"/>
      <c r="Z17" s="54"/>
      <c r="AA17" s="54"/>
      <c r="AB17" s="54"/>
      <c r="AC17" s="54"/>
    </row>
    <row r="18" spans="1:29" s="1" customFormat="1" ht="15.75" customHeight="1">
      <c r="A18" s="30" t="s">
        <v>39</v>
      </c>
      <c r="B18" s="60" t="s">
        <v>158</v>
      </c>
      <c r="C18" s="107">
        <f>D18+E18</f>
        <v>1989</v>
      </c>
      <c r="D18" s="109">
        <f>'06'!D45</f>
        <v>853</v>
      </c>
      <c r="E18" s="107">
        <f t="shared" si="7"/>
        <v>1136</v>
      </c>
      <c r="F18" s="109">
        <f>'06'!F45</f>
        <v>4</v>
      </c>
      <c r="G18" s="109">
        <f>'06'!G45</f>
        <v>0</v>
      </c>
      <c r="H18" s="107">
        <f>I18+Q18</f>
        <v>1985</v>
      </c>
      <c r="I18" s="107">
        <f>SUM(J18:P18)</f>
        <v>1459</v>
      </c>
      <c r="J18" s="109">
        <f>'06'!J45</f>
        <v>969</v>
      </c>
      <c r="K18" s="109">
        <f>'06'!K45</f>
        <v>52</v>
      </c>
      <c r="L18" s="109">
        <f>'06'!L45</f>
        <v>423</v>
      </c>
      <c r="M18" s="109">
        <f>'06'!M45</f>
        <v>15</v>
      </c>
      <c r="N18" s="109">
        <f>'06'!N45</f>
        <v>0</v>
      </c>
      <c r="O18" s="109">
        <f>'06'!O45</f>
        <v>0</v>
      </c>
      <c r="P18" s="109">
        <f>'06'!P45</f>
        <v>0</v>
      </c>
      <c r="Q18" s="109">
        <f>'06'!Q45</f>
        <v>526</v>
      </c>
      <c r="R18" s="107">
        <f t="shared" si="4"/>
        <v>964</v>
      </c>
      <c r="S18" s="108">
        <f t="shared" si="1"/>
        <v>69.97943797121316</v>
      </c>
      <c r="T18" s="29">
        <v>36.5</v>
      </c>
      <c r="U18" s="143"/>
      <c r="V18" s="54"/>
      <c r="W18" s="54"/>
      <c r="X18" s="54"/>
      <c r="Y18" s="54"/>
      <c r="Z18" s="54"/>
      <c r="AA18" s="54"/>
      <c r="AB18" s="54"/>
      <c r="AC18" s="54"/>
    </row>
    <row r="19" spans="1:29" s="1" customFormat="1" ht="15.75" customHeight="1">
      <c r="A19" s="30" t="s">
        <v>40</v>
      </c>
      <c r="B19" s="60" t="s">
        <v>2</v>
      </c>
      <c r="C19" s="107">
        <f t="shared" si="6"/>
        <v>1459</v>
      </c>
      <c r="D19" s="109">
        <f>'06'!D51</f>
        <v>674</v>
      </c>
      <c r="E19" s="107">
        <f t="shared" si="7"/>
        <v>785</v>
      </c>
      <c r="F19" s="109">
        <f>'06'!F51</f>
        <v>7</v>
      </c>
      <c r="G19" s="109">
        <f>'06'!G51</f>
        <v>0</v>
      </c>
      <c r="H19" s="107">
        <f t="shared" si="2"/>
        <v>1452</v>
      </c>
      <c r="I19" s="107">
        <f t="shared" si="3"/>
        <v>1107</v>
      </c>
      <c r="J19" s="109">
        <f>'06'!J51</f>
        <v>700</v>
      </c>
      <c r="K19" s="109">
        <f>'06'!K51</f>
        <v>57</v>
      </c>
      <c r="L19" s="109">
        <f>'06'!L51</f>
        <v>343</v>
      </c>
      <c r="M19" s="109">
        <f>'06'!M51</f>
        <v>7</v>
      </c>
      <c r="N19" s="109">
        <f>'06'!N51</f>
        <v>0</v>
      </c>
      <c r="O19" s="109">
        <f>'06'!O51</f>
        <v>0</v>
      </c>
      <c r="P19" s="109">
        <f>'06'!P51</f>
        <v>0</v>
      </c>
      <c r="Q19" s="109">
        <f>'06'!Q51</f>
        <v>345</v>
      </c>
      <c r="R19" s="107">
        <f t="shared" si="4"/>
        <v>695</v>
      </c>
      <c r="S19" s="108">
        <f aca="true" t="shared" si="8" ref="S19:S25">(J19+K19)*100/I19</f>
        <v>68.38301716350497</v>
      </c>
      <c r="T19" s="29">
        <v>36.5</v>
      </c>
      <c r="U19" s="143"/>
      <c r="V19" s="54"/>
      <c r="W19" s="54"/>
      <c r="X19" s="54"/>
      <c r="Y19" s="54"/>
      <c r="Z19" s="54"/>
      <c r="AA19" s="54"/>
      <c r="AB19" s="54"/>
      <c r="AC19" s="54"/>
    </row>
    <row r="20" spans="1:29" s="1" customFormat="1" ht="15.75" customHeight="1">
      <c r="A20" s="30" t="s">
        <v>41</v>
      </c>
      <c r="B20" s="60" t="s">
        <v>159</v>
      </c>
      <c r="C20" s="107">
        <f t="shared" si="6"/>
        <v>651</v>
      </c>
      <c r="D20" s="109">
        <f>'06'!D56</f>
        <v>291</v>
      </c>
      <c r="E20" s="107">
        <f t="shared" si="7"/>
        <v>360</v>
      </c>
      <c r="F20" s="109">
        <f>'06'!F56</f>
        <v>12</v>
      </c>
      <c r="G20" s="109">
        <f>'06'!G56</f>
        <v>0</v>
      </c>
      <c r="H20" s="107">
        <f t="shared" si="2"/>
        <v>639</v>
      </c>
      <c r="I20" s="107">
        <f t="shared" si="3"/>
        <v>491</v>
      </c>
      <c r="J20" s="109">
        <f>'06'!J56</f>
        <v>317</v>
      </c>
      <c r="K20" s="109">
        <f>'06'!K56</f>
        <v>25</v>
      </c>
      <c r="L20" s="109">
        <f>'06'!L56</f>
        <v>148</v>
      </c>
      <c r="M20" s="109">
        <f>'06'!M56</f>
        <v>0</v>
      </c>
      <c r="N20" s="109">
        <f>'06'!N56</f>
        <v>0</v>
      </c>
      <c r="O20" s="109">
        <f>'06'!O56</f>
        <v>0</v>
      </c>
      <c r="P20" s="109">
        <f>'06'!P56</f>
        <v>1</v>
      </c>
      <c r="Q20" s="109">
        <f>'06'!Q56</f>
        <v>148</v>
      </c>
      <c r="R20" s="107">
        <f t="shared" si="4"/>
        <v>297</v>
      </c>
      <c r="S20" s="108">
        <f t="shared" si="8"/>
        <v>69.65376782077394</v>
      </c>
      <c r="T20" s="29">
        <v>36.5</v>
      </c>
      <c r="U20" s="143"/>
      <c r="V20" s="54"/>
      <c r="W20" s="54"/>
      <c r="X20" s="54"/>
      <c r="Y20" s="54"/>
      <c r="Z20" s="54"/>
      <c r="AA20" s="54"/>
      <c r="AB20" s="54"/>
      <c r="AC20" s="54"/>
    </row>
    <row r="21" spans="1:29" s="1" customFormat="1" ht="15.75" customHeight="1">
      <c r="A21" s="30" t="s">
        <v>42</v>
      </c>
      <c r="B21" s="60" t="s">
        <v>160</v>
      </c>
      <c r="C21" s="107">
        <f t="shared" si="6"/>
        <v>2403</v>
      </c>
      <c r="D21" s="109">
        <f>'06'!D61</f>
        <v>1189</v>
      </c>
      <c r="E21" s="107">
        <f t="shared" si="7"/>
        <v>1214</v>
      </c>
      <c r="F21" s="109">
        <f>'06'!F61</f>
        <v>11</v>
      </c>
      <c r="G21" s="109">
        <f>'06'!G61</f>
        <v>0</v>
      </c>
      <c r="H21" s="107">
        <f t="shared" si="2"/>
        <v>2392</v>
      </c>
      <c r="I21" s="107">
        <f t="shared" si="3"/>
        <v>1580</v>
      </c>
      <c r="J21" s="109">
        <f>'06'!J61</f>
        <v>1005</v>
      </c>
      <c r="K21" s="109">
        <f>'06'!K61</f>
        <v>62</v>
      </c>
      <c r="L21" s="109">
        <f>'06'!L61</f>
        <v>504</v>
      </c>
      <c r="M21" s="109">
        <f>'06'!M61</f>
        <v>6</v>
      </c>
      <c r="N21" s="109">
        <f>'06'!N61</f>
        <v>1</v>
      </c>
      <c r="O21" s="109">
        <f>'06'!O61</f>
        <v>0</v>
      </c>
      <c r="P21" s="109">
        <f>'06'!P61</f>
        <v>2</v>
      </c>
      <c r="Q21" s="109">
        <f>'06'!Q61</f>
        <v>812</v>
      </c>
      <c r="R21" s="107">
        <f t="shared" si="4"/>
        <v>1325</v>
      </c>
      <c r="S21" s="108">
        <f t="shared" si="8"/>
        <v>67.53164556962025</v>
      </c>
      <c r="T21" s="29">
        <v>36.5</v>
      </c>
      <c r="U21" s="143"/>
      <c r="V21" s="54"/>
      <c r="W21" s="54"/>
      <c r="X21" s="54"/>
      <c r="Y21" s="54"/>
      <c r="Z21" s="54"/>
      <c r="AA21" s="54"/>
      <c r="AB21" s="54"/>
      <c r="AC21" s="54"/>
    </row>
    <row r="22" spans="1:29" s="1" customFormat="1" ht="15.75" customHeight="1">
      <c r="A22" s="30" t="s">
        <v>43</v>
      </c>
      <c r="B22" s="60" t="s">
        <v>161</v>
      </c>
      <c r="C22" s="107">
        <f t="shared" si="6"/>
        <v>210</v>
      </c>
      <c r="D22" s="109">
        <f>'06'!D68</f>
        <v>37</v>
      </c>
      <c r="E22" s="107">
        <f t="shared" si="7"/>
        <v>173</v>
      </c>
      <c r="F22" s="109">
        <f>'06'!F68</f>
        <v>0</v>
      </c>
      <c r="G22" s="109">
        <f>'06'!G68</f>
        <v>0</v>
      </c>
      <c r="H22" s="107">
        <f t="shared" si="2"/>
        <v>210</v>
      </c>
      <c r="I22" s="107">
        <f t="shared" si="3"/>
        <v>189</v>
      </c>
      <c r="J22" s="109">
        <f>'06'!J68</f>
        <v>162</v>
      </c>
      <c r="K22" s="109">
        <f>'06'!K68</f>
        <v>1</v>
      </c>
      <c r="L22" s="109">
        <f>'06'!L68</f>
        <v>18</v>
      </c>
      <c r="M22" s="109">
        <f>'06'!M68</f>
        <v>8</v>
      </c>
      <c r="N22" s="109">
        <f>'06'!N68</f>
        <v>0</v>
      </c>
      <c r="O22" s="109">
        <f>'06'!O68</f>
        <v>0</v>
      </c>
      <c r="P22" s="109">
        <f>'06'!P68</f>
        <v>0</v>
      </c>
      <c r="Q22" s="109">
        <f>'06'!Q68</f>
        <v>21</v>
      </c>
      <c r="R22" s="107">
        <f t="shared" si="4"/>
        <v>47</v>
      </c>
      <c r="S22" s="108">
        <f t="shared" si="8"/>
        <v>86.24338624338624</v>
      </c>
      <c r="T22" s="29">
        <v>36.5</v>
      </c>
      <c r="U22" s="143"/>
      <c r="V22" s="54"/>
      <c r="W22" s="54"/>
      <c r="X22" s="54"/>
      <c r="Y22" s="54"/>
      <c r="Z22" s="54"/>
      <c r="AA22" s="54"/>
      <c r="AB22" s="54"/>
      <c r="AC22" s="54"/>
    </row>
    <row r="23" spans="1:29" s="1" customFormat="1" ht="15.75" customHeight="1">
      <c r="A23" s="30" t="s">
        <v>58</v>
      </c>
      <c r="B23" s="60" t="s">
        <v>165</v>
      </c>
      <c r="C23" s="107">
        <f t="shared" si="6"/>
        <v>1210</v>
      </c>
      <c r="D23" s="109">
        <f>'06'!D71</f>
        <v>484</v>
      </c>
      <c r="E23" s="107">
        <f t="shared" si="7"/>
        <v>726</v>
      </c>
      <c r="F23" s="109">
        <f>'06'!F71</f>
        <v>4</v>
      </c>
      <c r="G23" s="109">
        <f>'06'!G71</f>
        <v>0</v>
      </c>
      <c r="H23" s="107">
        <f t="shared" si="2"/>
        <v>1206</v>
      </c>
      <c r="I23" s="107">
        <f t="shared" si="3"/>
        <v>890</v>
      </c>
      <c r="J23" s="109">
        <f>'06'!J71</f>
        <v>579</v>
      </c>
      <c r="K23" s="109">
        <f>'06'!K71</f>
        <v>19</v>
      </c>
      <c r="L23" s="109">
        <f>'06'!L71</f>
        <v>274</v>
      </c>
      <c r="M23" s="109">
        <f>'06'!M71</f>
        <v>11</v>
      </c>
      <c r="N23" s="109">
        <f>'06'!N71</f>
        <v>0</v>
      </c>
      <c r="O23" s="109">
        <f>'06'!O71</f>
        <v>2</v>
      </c>
      <c r="P23" s="109">
        <f>'06'!P71</f>
        <v>5</v>
      </c>
      <c r="Q23" s="109">
        <f>'06'!Q71</f>
        <v>316</v>
      </c>
      <c r="R23" s="107">
        <f t="shared" si="4"/>
        <v>608</v>
      </c>
      <c r="S23" s="108">
        <f t="shared" si="8"/>
        <v>67.19101123595506</v>
      </c>
      <c r="T23" s="29">
        <v>36.5</v>
      </c>
      <c r="U23" s="143"/>
      <c r="V23" s="54"/>
      <c r="W23" s="54"/>
      <c r="X23" s="54"/>
      <c r="Y23" s="54"/>
      <c r="Z23" s="54"/>
      <c r="AA23" s="54"/>
      <c r="AB23" s="54"/>
      <c r="AC23" s="54"/>
    </row>
    <row r="24" spans="1:29" s="1" customFormat="1" ht="15.75" customHeight="1">
      <c r="A24" s="30" t="s">
        <v>59</v>
      </c>
      <c r="B24" s="60" t="s">
        <v>1</v>
      </c>
      <c r="C24" s="107">
        <f t="shared" si="6"/>
        <v>1445</v>
      </c>
      <c r="D24" s="109">
        <f>'06'!D78</f>
        <v>641</v>
      </c>
      <c r="E24" s="107">
        <f t="shared" si="7"/>
        <v>804</v>
      </c>
      <c r="F24" s="109">
        <f>'06'!F78</f>
        <v>14</v>
      </c>
      <c r="G24" s="109">
        <f>'06'!G78</f>
        <v>0</v>
      </c>
      <c r="H24" s="107">
        <f t="shared" si="2"/>
        <v>1431</v>
      </c>
      <c r="I24" s="107">
        <f t="shared" si="3"/>
        <v>1070</v>
      </c>
      <c r="J24" s="109">
        <f>'06'!J78</f>
        <v>752</v>
      </c>
      <c r="K24" s="109">
        <f>'06'!K78</f>
        <v>41</v>
      </c>
      <c r="L24" s="109">
        <f>'06'!L78</f>
        <v>266</v>
      </c>
      <c r="M24" s="109">
        <f>'06'!M78</f>
        <v>2</v>
      </c>
      <c r="N24" s="109">
        <f>'06'!N78</f>
        <v>4</v>
      </c>
      <c r="O24" s="109">
        <f>'06'!O78</f>
        <v>0</v>
      </c>
      <c r="P24" s="109">
        <f>'06'!P78</f>
        <v>5</v>
      </c>
      <c r="Q24" s="109">
        <f>'06'!Q78</f>
        <v>361</v>
      </c>
      <c r="R24" s="107">
        <f t="shared" si="4"/>
        <v>638</v>
      </c>
      <c r="S24" s="108">
        <f t="shared" si="8"/>
        <v>74.11214953271028</v>
      </c>
      <c r="T24" s="29">
        <v>36.5</v>
      </c>
      <c r="U24" s="143"/>
      <c r="V24" s="54"/>
      <c r="W24" s="54"/>
      <c r="X24" s="54"/>
      <c r="Y24" s="54"/>
      <c r="Z24" s="54"/>
      <c r="AA24" s="54"/>
      <c r="AB24" s="54"/>
      <c r="AC24" s="54"/>
    </row>
    <row r="25" spans="1:29" s="1" customFormat="1" ht="15.75" customHeight="1">
      <c r="A25" s="30" t="s">
        <v>60</v>
      </c>
      <c r="B25" s="60" t="s">
        <v>162</v>
      </c>
      <c r="C25" s="107">
        <f t="shared" si="6"/>
        <v>2372</v>
      </c>
      <c r="D25" s="109">
        <f>'06'!D84</f>
        <v>719</v>
      </c>
      <c r="E25" s="107">
        <f t="shared" si="7"/>
        <v>1653</v>
      </c>
      <c r="F25" s="109">
        <f>'06'!F84</f>
        <v>27</v>
      </c>
      <c r="G25" s="109">
        <f>'06'!G84</f>
        <v>0</v>
      </c>
      <c r="H25" s="107">
        <f t="shared" si="2"/>
        <v>2345</v>
      </c>
      <c r="I25" s="107">
        <f t="shared" si="3"/>
        <v>1878</v>
      </c>
      <c r="J25" s="109">
        <f>'06'!J84</f>
        <v>1292</v>
      </c>
      <c r="K25" s="109">
        <f>'06'!K84</f>
        <v>59</v>
      </c>
      <c r="L25" s="109">
        <f>'06'!L84</f>
        <v>512</v>
      </c>
      <c r="M25" s="109">
        <f>'06'!M84</f>
        <v>15</v>
      </c>
      <c r="N25" s="109">
        <f>'06'!N84</f>
        <v>0</v>
      </c>
      <c r="O25" s="109">
        <f>'06'!O84</f>
        <v>0</v>
      </c>
      <c r="P25" s="109">
        <f>'06'!P84</f>
        <v>0</v>
      </c>
      <c r="Q25" s="109">
        <f>'06'!Q84</f>
        <v>467</v>
      </c>
      <c r="R25" s="107">
        <f t="shared" si="4"/>
        <v>994</v>
      </c>
      <c r="S25" s="108">
        <f t="shared" si="8"/>
        <v>71.93823216187434</v>
      </c>
      <c r="T25" s="29">
        <v>36.5</v>
      </c>
      <c r="U25" s="143"/>
      <c r="V25" s="54"/>
      <c r="W25" s="54"/>
      <c r="X25" s="54"/>
      <c r="Y25" s="54"/>
      <c r="Z25" s="54"/>
      <c r="AA25" s="54"/>
      <c r="AB25" s="54"/>
      <c r="AC25" s="54"/>
    </row>
    <row r="26" spans="1:29" s="1" customFormat="1" ht="15.75" customHeight="1">
      <c r="A26" s="30" t="s">
        <v>61</v>
      </c>
      <c r="B26" s="60" t="s">
        <v>0</v>
      </c>
      <c r="C26" s="107">
        <f t="shared" si="6"/>
        <v>1351</v>
      </c>
      <c r="D26" s="109">
        <f>'06'!D93</f>
        <v>558</v>
      </c>
      <c r="E26" s="107">
        <f t="shared" si="7"/>
        <v>793</v>
      </c>
      <c r="F26" s="109">
        <f>'06'!F93</f>
        <v>11</v>
      </c>
      <c r="G26" s="109">
        <f>'06'!G93</f>
        <v>0</v>
      </c>
      <c r="H26" s="107">
        <f t="shared" si="2"/>
        <v>1340</v>
      </c>
      <c r="I26" s="107">
        <f t="shared" si="3"/>
        <v>957</v>
      </c>
      <c r="J26" s="109">
        <f>'06'!J93</f>
        <v>593</v>
      </c>
      <c r="K26" s="109">
        <f>'06'!K93</f>
        <v>31</v>
      </c>
      <c r="L26" s="109">
        <f>'06'!L93</f>
        <v>333</v>
      </c>
      <c r="M26" s="109">
        <f>'06'!M93</f>
        <v>0</v>
      </c>
      <c r="N26" s="109">
        <f>'06'!N93</f>
        <v>0</v>
      </c>
      <c r="O26" s="109">
        <f>'06'!O93</f>
        <v>0</v>
      </c>
      <c r="P26" s="109">
        <f>'06'!P93</f>
        <v>0</v>
      </c>
      <c r="Q26" s="109">
        <f>'06'!Q93</f>
        <v>383</v>
      </c>
      <c r="R26" s="107">
        <f t="shared" si="4"/>
        <v>716</v>
      </c>
      <c r="S26" s="108">
        <f>(J26+K26)*100/I26</f>
        <v>65.2037617554859</v>
      </c>
      <c r="T26" s="29">
        <v>36.5</v>
      </c>
      <c r="U26" s="143"/>
      <c r="V26" s="54"/>
      <c r="W26" s="54"/>
      <c r="X26" s="54"/>
      <c r="Y26" s="54"/>
      <c r="Z26" s="54"/>
      <c r="AA26" s="54"/>
      <c r="AB26" s="54"/>
      <c r="AC26" s="54"/>
    </row>
    <row r="27" spans="1:29" s="1" customFormat="1" ht="15.75" customHeight="1">
      <c r="A27" s="30" t="s">
        <v>62</v>
      </c>
      <c r="B27" s="60" t="s">
        <v>163</v>
      </c>
      <c r="C27" s="107">
        <f t="shared" si="6"/>
        <v>1171</v>
      </c>
      <c r="D27" s="109">
        <f>'06'!D99</f>
        <v>492</v>
      </c>
      <c r="E27" s="107">
        <f t="shared" si="7"/>
        <v>679</v>
      </c>
      <c r="F27" s="109">
        <f>'06'!F99</f>
        <v>10</v>
      </c>
      <c r="G27" s="109">
        <f>'06'!G99</f>
        <v>0</v>
      </c>
      <c r="H27" s="107">
        <f t="shared" si="2"/>
        <v>1161</v>
      </c>
      <c r="I27" s="107">
        <f t="shared" si="3"/>
        <v>883</v>
      </c>
      <c r="J27" s="109">
        <f>'06'!J99</f>
        <v>568</v>
      </c>
      <c r="K27" s="109">
        <f>'06'!K99</f>
        <v>17</v>
      </c>
      <c r="L27" s="109">
        <f>'06'!L99</f>
        <v>297</v>
      </c>
      <c r="M27" s="109">
        <f>'06'!M99</f>
        <v>1</v>
      </c>
      <c r="N27" s="109">
        <f>'06'!N99</f>
        <v>0</v>
      </c>
      <c r="O27" s="109">
        <f>'06'!O99</f>
        <v>0</v>
      </c>
      <c r="P27" s="109">
        <f>'06'!P99</f>
        <v>0</v>
      </c>
      <c r="Q27" s="109">
        <f>'06'!Q99</f>
        <v>278</v>
      </c>
      <c r="R27" s="107">
        <f t="shared" si="4"/>
        <v>576</v>
      </c>
      <c r="S27" s="108">
        <f>(J27+K27)*100/I27</f>
        <v>66.25141562853908</v>
      </c>
      <c r="T27" s="29">
        <v>36.5</v>
      </c>
      <c r="U27" s="143"/>
      <c r="V27" s="54"/>
      <c r="W27" s="54"/>
      <c r="X27" s="54"/>
      <c r="Y27" s="54"/>
      <c r="Z27" s="54"/>
      <c r="AA27" s="54"/>
      <c r="AB27" s="54"/>
      <c r="AC27" s="54"/>
    </row>
    <row r="28" spans="1:29" s="1" customFormat="1" ht="15.75" customHeight="1">
      <c r="A28" s="30" t="s">
        <v>66</v>
      </c>
      <c r="B28" s="60" t="s">
        <v>164</v>
      </c>
      <c r="C28" s="107">
        <f t="shared" si="6"/>
        <v>782</v>
      </c>
      <c r="D28" s="109">
        <f>'06'!D103</f>
        <v>341</v>
      </c>
      <c r="E28" s="107">
        <f t="shared" si="7"/>
        <v>441</v>
      </c>
      <c r="F28" s="109">
        <f>'06'!F103</f>
        <v>5</v>
      </c>
      <c r="G28" s="109">
        <f>'06'!G103</f>
        <v>0</v>
      </c>
      <c r="H28" s="107">
        <f t="shared" si="2"/>
        <v>777</v>
      </c>
      <c r="I28" s="107">
        <f t="shared" si="3"/>
        <v>565</v>
      </c>
      <c r="J28" s="109">
        <f>'06'!J103</f>
        <v>369</v>
      </c>
      <c r="K28" s="109">
        <f>'06'!K103</f>
        <v>36</v>
      </c>
      <c r="L28" s="109">
        <f>'06'!L103</f>
        <v>157</v>
      </c>
      <c r="M28" s="109">
        <f>'06'!M103</f>
        <v>1</v>
      </c>
      <c r="N28" s="109">
        <f>'06'!N103</f>
        <v>0</v>
      </c>
      <c r="O28" s="109">
        <f>'06'!O103</f>
        <v>0</v>
      </c>
      <c r="P28" s="109">
        <f>'06'!P103</f>
        <v>2</v>
      </c>
      <c r="Q28" s="109">
        <f>'06'!Q103</f>
        <v>212</v>
      </c>
      <c r="R28" s="107">
        <f t="shared" si="4"/>
        <v>372</v>
      </c>
      <c r="S28" s="108">
        <f>(J28+K28)*100/I28</f>
        <v>71.68141592920354</v>
      </c>
      <c r="T28" s="29">
        <v>36.5</v>
      </c>
      <c r="U28" s="143"/>
      <c r="V28" s="54"/>
      <c r="W28" s="54"/>
      <c r="X28" s="54"/>
      <c r="Y28" s="54"/>
      <c r="Z28" s="54"/>
      <c r="AA28" s="54"/>
      <c r="AB28" s="54"/>
      <c r="AC28" s="54"/>
    </row>
    <row r="29" spans="1:29" s="75" customFormat="1" ht="16.5">
      <c r="A29" s="253"/>
      <c r="B29" s="253"/>
      <c r="C29" s="253"/>
      <c r="D29" s="253"/>
      <c r="E29" s="253"/>
      <c r="F29" s="42"/>
      <c r="G29" s="42"/>
      <c r="H29" s="42"/>
      <c r="I29" s="42"/>
      <c r="J29" s="42"/>
      <c r="K29" s="247" t="str">
        <f>'Thong tin'!B8</f>
        <v>Kiên Giang, ngày 30 tháng 8 năm 2019</v>
      </c>
      <c r="L29" s="247"/>
      <c r="M29" s="247"/>
      <c r="N29" s="247"/>
      <c r="O29" s="247"/>
      <c r="P29" s="247"/>
      <c r="Q29" s="247"/>
      <c r="R29" s="247"/>
      <c r="S29" s="247"/>
      <c r="T29" s="146"/>
      <c r="U29" s="141"/>
      <c r="V29" s="29"/>
      <c r="W29" s="29"/>
      <c r="X29" s="29"/>
      <c r="Y29" s="29"/>
      <c r="Z29" s="29"/>
      <c r="AA29" s="29"/>
      <c r="AB29" s="29"/>
      <c r="AC29" s="29"/>
    </row>
    <row r="30" spans="2:29" s="45" customFormat="1" ht="19.5" customHeight="1">
      <c r="B30" s="211" t="s">
        <v>7</v>
      </c>
      <c r="C30" s="211"/>
      <c r="D30" s="211"/>
      <c r="E30" s="211"/>
      <c r="F30" s="97"/>
      <c r="G30" s="97"/>
      <c r="H30" s="97"/>
      <c r="I30" s="97"/>
      <c r="J30" s="97"/>
      <c r="K30" s="245" t="str">
        <f>'Thong tin'!B7</f>
        <v>PHÓ CỤC TRƯỞNG</v>
      </c>
      <c r="L30" s="245"/>
      <c r="M30" s="245"/>
      <c r="N30" s="245"/>
      <c r="O30" s="245"/>
      <c r="P30" s="245"/>
      <c r="Q30" s="245"/>
      <c r="R30" s="245"/>
      <c r="S30" s="245"/>
      <c r="T30" s="98"/>
      <c r="U30" s="141"/>
      <c r="V30" s="29"/>
      <c r="W30" s="29"/>
      <c r="X30" s="29"/>
      <c r="Y30" s="29"/>
      <c r="Z30" s="29"/>
      <c r="AA30" s="29"/>
      <c r="AB30" s="29"/>
      <c r="AC30" s="29"/>
    </row>
    <row r="31" spans="2:20" ht="16.5">
      <c r="B31" s="254"/>
      <c r="C31" s="254"/>
      <c r="D31" s="254"/>
      <c r="E31" s="104"/>
      <c r="F31" s="104"/>
      <c r="G31" s="104"/>
      <c r="H31" s="104"/>
      <c r="I31" s="104"/>
      <c r="J31" s="104"/>
      <c r="K31" s="245"/>
      <c r="L31" s="245"/>
      <c r="M31" s="245"/>
      <c r="N31" s="245"/>
      <c r="O31" s="245"/>
      <c r="P31" s="245"/>
      <c r="Q31" s="245"/>
      <c r="R31" s="245"/>
      <c r="S31" s="245"/>
      <c r="T31" s="98"/>
    </row>
    <row r="32" spans="2:20" ht="16.5">
      <c r="B32" s="103"/>
      <c r="C32" s="103"/>
      <c r="D32" s="103"/>
      <c r="E32" s="104"/>
      <c r="F32" s="104"/>
      <c r="G32" s="104"/>
      <c r="H32" s="104"/>
      <c r="I32" s="104"/>
      <c r="J32" s="104"/>
      <c r="K32" s="104"/>
      <c r="L32" s="104"/>
      <c r="M32" s="104"/>
      <c r="N32" s="98"/>
      <c r="O32" s="98"/>
      <c r="P32" s="98"/>
      <c r="Q32" s="98"/>
      <c r="R32" s="98"/>
      <c r="S32" s="98"/>
      <c r="T32" s="98"/>
    </row>
    <row r="33" spans="2:20" ht="15.75">
      <c r="B33" s="105"/>
      <c r="C33" s="105"/>
      <c r="D33" s="104"/>
      <c r="E33" s="104"/>
      <c r="F33" s="104"/>
      <c r="G33" s="104"/>
      <c r="H33" s="104"/>
      <c r="I33" s="104"/>
      <c r="J33" s="104"/>
      <c r="K33" s="104"/>
      <c r="L33" s="104"/>
      <c r="M33" s="104"/>
      <c r="N33" s="104"/>
      <c r="O33" s="104"/>
      <c r="P33" s="104"/>
      <c r="Q33" s="104"/>
      <c r="R33" s="105"/>
      <c r="S33" s="105"/>
      <c r="T33" s="105"/>
    </row>
    <row r="34" spans="2:20" ht="15.75">
      <c r="B34" s="105"/>
      <c r="C34" s="105"/>
      <c r="D34" s="104"/>
      <c r="E34" s="104"/>
      <c r="F34" s="104"/>
      <c r="G34" s="104"/>
      <c r="H34" s="104"/>
      <c r="I34" s="104"/>
      <c r="J34" s="104"/>
      <c r="K34" s="104"/>
      <c r="L34" s="104"/>
      <c r="M34" s="104"/>
      <c r="N34" s="104"/>
      <c r="O34" s="104"/>
      <c r="P34" s="104"/>
      <c r="Q34" s="104"/>
      <c r="R34" s="105"/>
      <c r="S34" s="105"/>
      <c r="T34" s="105"/>
    </row>
    <row r="35" spans="1:20" ht="15.75" hidden="1">
      <c r="A35" s="51" t="s">
        <v>26</v>
      </c>
      <c r="B35" s="105"/>
      <c r="C35" s="105"/>
      <c r="D35" s="104"/>
      <c r="E35" s="104"/>
      <c r="F35" s="104"/>
      <c r="G35" s="104"/>
      <c r="H35" s="104"/>
      <c r="I35" s="104"/>
      <c r="J35" s="104"/>
      <c r="K35" s="104"/>
      <c r="L35" s="104"/>
      <c r="M35" s="104"/>
      <c r="N35" s="104"/>
      <c r="O35" s="104"/>
      <c r="P35" s="104"/>
      <c r="Q35" s="104"/>
      <c r="R35" s="105"/>
      <c r="S35" s="105"/>
      <c r="T35" s="105"/>
    </row>
    <row r="36" spans="2:20" ht="15.75" hidden="1">
      <c r="B36" s="223" t="s">
        <v>97</v>
      </c>
      <c r="C36" s="223"/>
      <c r="D36" s="223"/>
      <c r="E36" s="223"/>
      <c r="F36" s="223"/>
      <c r="G36" s="223"/>
      <c r="H36" s="223"/>
      <c r="I36" s="223"/>
      <c r="J36" s="223"/>
      <c r="K36" s="223"/>
      <c r="L36" s="223"/>
      <c r="M36" s="223"/>
      <c r="N36" s="223"/>
      <c r="O36" s="223"/>
      <c r="P36" s="104"/>
      <c r="Q36" s="104"/>
      <c r="R36" s="105"/>
      <c r="S36" s="105"/>
      <c r="T36" s="105"/>
    </row>
    <row r="37" spans="2:20" ht="15.75" hidden="1">
      <c r="B37" s="223" t="s">
        <v>98</v>
      </c>
      <c r="C37" s="223"/>
      <c r="D37" s="223"/>
      <c r="E37" s="223"/>
      <c r="F37" s="223"/>
      <c r="G37" s="223"/>
      <c r="H37" s="223"/>
      <c r="I37" s="223"/>
      <c r="J37" s="223"/>
      <c r="K37" s="223"/>
      <c r="L37" s="223"/>
      <c r="M37" s="223"/>
      <c r="N37" s="223"/>
      <c r="O37" s="223"/>
      <c r="P37" s="104"/>
      <c r="Q37" s="104"/>
      <c r="R37" s="105"/>
      <c r="S37" s="105"/>
      <c r="T37" s="105"/>
    </row>
    <row r="38" spans="2:20" ht="15.75" hidden="1">
      <c r="B38" s="223" t="s">
        <v>99</v>
      </c>
      <c r="C38" s="223"/>
      <c r="D38" s="223"/>
      <c r="E38" s="223"/>
      <c r="F38" s="223"/>
      <c r="G38" s="223"/>
      <c r="H38" s="223"/>
      <c r="I38" s="223"/>
      <c r="J38" s="223"/>
      <c r="K38" s="223"/>
      <c r="L38" s="223"/>
      <c r="M38" s="223"/>
      <c r="N38" s="223"/>
      <c r="O38" s="223"/>
      <c r="P38" s="104"/>
      <c r="Q38" s="104"/>
      <c r="R38" s="105"/>
      <c r="S38" s="105"/>
      <c r="T38" s="105"/>
    </row>
    <row r="39" spans="1:20" ht="15.75" customHeight="1" hidden="1">
      <c r="A39" s="47"/>
      <c r="B39" s="225" t="s">
        <v>100</v>
      </c>
      <c r="C39" s="225"/>
      <c r="D39" s="225"/>
      <c r="E39" s="225"/>
      <c r="F39" s="225"/>
      <c r="G39" s="225"/>
      <c r="H39" s="225"/>
      <c r="I39" s="225"/>
      <c r="J39" s="225"/>
      <c r="K39" s="225"/>
      <c r="L39" s="225"/>
      <c r="M39" s="225"/>
      <c r="N39" s="225"/>
      <c r="O39" s="225"/>
      <c r="P39" s="100"/>
      <c r="Q39" s="105"/>
      <c r="R39" s="105"/>
      <c r="S39" s="105"/>
      <c r="T39" s="105"/>
    </row>
    <row r="40" spans="2:20" ht="16.5">
      <c r="B40" s="200" t="str">
        <f>'Thong tin'!B5</f>
        <v>Võ Thị Ngọc Diễm</v>
      </c>
      <c r="C40" s="200"/>
      <c r="D40" s="200"/>
      <c r="E40" s="200"/>
      <c r="F40" s="105"/>
      <c r="G40" s="105"/>
      <c r="H40" s="105"/>
      <c r="I40" s="105"/>
      <c r="J40" s="105"/>
      <c r="K40" s="200" t="str">
        <f>'Thong tin'!B6</f>
        <v>Nguyễn Văn Vũ</v>
      </c>
      <c r="L40" s="200"/>
      <c r="M40" s="200"/>
      <c r="N40" s="200"/>
      <c r="O40" s="200"/>
      <c r="P40" s="200"/>
      <c r="Q40" s="200"/>
      <c r="R40" s="200"/>
      <c r="S40" s="200"/>
      <c r="T40" s="88"/>
    </row>
    <row r="41" spans="1:16" ht="15.75" customHeight="1">
      <c r="A41" s="47"/>
      <c r="B41" s="47"/>
      <c r="C41" s="47"/>
      <c r="D41" s="47"/>
      <c r="E41" s="47"/>
      <c r="F41" s="47"/>
      <c r="G41" s="47"/>
      <c r="H41" s="47"/>
      <c r="I41" s="47"/>
      <c r="J41" s="47"/>
      <c r="K41" s="47"/>
      <c r="L41" s="47"/>
      <c r="M41" s="47"/>
      <c r="N41" s="47"/>
      <c r="O41" s="47"/>
      <c r="P41" s="47"/>
    </row>
  </sheetData>
  <sheetProtection/>
  <mergeCells count="43">
    <mergeCell ref="B39:O39"/>
    <mergeCell ref="B37:O37"/>
    <mergeCell ref="B38:O38"/>
    <mergeCell ref="A29:E29"/>
    <mergeCell ref="K31:S31"/>
    <mergeCell ref="B36:O36"/>
    <mergeCell ref="B31:D31"/>
    <mergeCell ref="B30:E30"/>
    <mergeCell ref="K30:S30"/>
    <mergeCell ref="M9:M10"/>
    <mergeCell ref="L9:L10"/>
    <mergeCell ref="O4:S4"/>
    <mergeCell ref="E2:M2"/>
    <mergeCell ref="E3:M3"/>
    <mergeCell ref="N9:N10"/>
    <mergeCell ref="E1:M1"/>
    <mergeCell ref="A2:D2"/>
    <mergeCell ref="C6:E6"/>
    <mergeCell ref="E9:E10"/>
    <mergeCell ref="D7:E8"/>
    <mergeCell ref="D9:D10"/>
    <mergeCell ref="A3:D3"/>
    <mergeCell ref="H6:Q6"/>
    <mergeCell ref="O2:S2"/>
    <mergeCell ref="I8:I10"/>
    <mergeCell ref="B40:E40"/>
    <mergeCell ref="Q7:Q10"/>
    <mergeCell ref="S6:S10"/>
    <mergeCell ref="I7:P7"/>
    <mergeCell ref="O9:O10"/>
    <mergeCell ref="K9:K10"/>
    <mergeCell ref="C7:C10"/>
    <mergeCell ref="A6:B10"/>
    <mergeCell ref="K29:S29"/>
    <mergeCell ref="A11:B11"/>
    <mergeCell ref="K40:S40"/>
    <mergeCell ref="R6:R10"/>
    <mergeCell ref="F6:F10"/>
    <mergeCell ref="G6:G10"/>
    <mergeCell ref="J9:J10"/>
    <mergeCell ref="H7:H10"/>
    <mergeCell ref="J8:P8"/>
    <mergeCell ref="P9:P10"/>
  </mergeCells>
  <printOptions/>
  <pageMargins left="0.7" right="0" top="0" bottom="0.2" header="0.511811023622047"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4"/>
  </sheetPr>
  <dimension ref="A1:AC114"/>
  <sheetViews>
    <sheetView zoomScale="115" zoomScaleNormal="115" zoomScalePageLayoutView="0" workbookViewId="0" topLeftCell="A4">
      <selection activeCell="G19" sqref="G19"/>
    </sheetView>
  </sheetViews>
  <sheetFormatPr defaultColWidth="9.00390625" defaultRowHeight="15.75"/>
  <cols>
    <col min="1" max="1" width="3.00390625" style="35" customWidth="1"/>
    <col min="2" max="2" width="12.875" style="35" customWidth="1"/>
    <col min="3" max="3" width="8.00390625" style="35" customWidth="1"/>
    <col min="4" max="4" width="8.125" style="35" customWidth="1"/>
    <col min="5" max="5" width="7.25390625" style="35" customWidth="1"/>
    <col min="6" max="6" width="5.50390625" style="35" customWidth="1"/>
    <col min="7" max="7" width="3.125" style="35" customWidth="1"/>
    <col min="8" max="9" width="7.75390625" style="35" customWidth="1"/>
    <col min="10" max="11" width="6.875" style="35" customWidth="1"/>
    <col min="12" max="12" width="4.00390625" style="35" customWidth="1"/>
    <col min="13" max="13" width="6.75390625" style="35" customWidth="1"/>
    <col min="14" max="14" width="6.375" style="35" customWidth="1"/>
    <col min="15" max="15" width="5.375" style="35" customWidth="1"/>
    <col min="16" max="16" width="4.375" style="35" customWidth="1"/>
    <col min="17" max="17" width="4.875" style="35" customWidth="1"/>
    <col min="18" max="18" width="6.625" style="35" customWidth="1"/>
    <col min="19" max="19" width="6.875" style="35" customWidth="1"/>
    <col min="20" max="20" width="4.125" style="35" customWidth="1"/>
    <col min="21" max="21" width="7.00390625" style="114" customWidth="1"/>
    <col min="22" max="22" width="12.875" style="79" customWidth="1"/>
    <col min="23" max="16384" width="9.00390625" style="35" customWidth="1"/>
  </cols>
  <sheetData>
    <row r="1" spans="1:20" ht="20.25" customHeight="1">
      <c r="A1" s="33" t="s">
        <v>20</v>
      </c>
      <c r="B1" s="33"/>
      <c r="C1" s="33"/>
      <c r="E1" s="199" t="s">
        <v>74</v>
      </c>
      <c r="F1" s="199"/>
      <c r="G1" s="199"/>
      <c r="H1" s="199"/>
      <c r="I1" s="199"/>
      <c r="J1" s="199"/>
      <c r="K1" s="199"/>
      <c r="L1" s="199"/>
      <c r="M1" s="199"/>
      <c r="N1" s="199"/>
      <c r="O1" s="32" t="s">
        <v>94</v>
      </c>
      <c r="P1" s="49"/>
      <c r="Q1" s="32"/>
      <c r="R1" s="32"/>
      <c r="S1" s="32"/>
      <c r="T1" s="32"/>
    </row>
    <row r="2" spans="1:20" ht="17.25" customHeight="1">
      <c r="A2" s="33" t="s">
        <v>68</v>
      </c>
      <c r="B2" s="33"/>
      <c r="C2" s="33"/>
      <c r="D2" s="33"/>
      <c r="E2" s="198" t="s">
        <v>24</v>
      </c>
      <c r="F2" s="198"/>
      <c r="G2" s="198"/>
      <c r="H2" s="198"/>
      <c r="I2" s="198"/>
      <c r="J2" s="198"/>
      <c r="K2" s="198"/>
      <c r="L2" s="198"/>
      <c r="M2" s="198"/>
      <c r="N2" s="198"/>
      <c r="O2" s="263" t="s">
        <v>72</v>
      </c>
      <c r="P2" s="263"/>
      <c r="Q2" s="263"/>
      <c r="R2" s="263"/>
      <c r="S2" s="263"/>
      <c r="T2" s="263"/>
    </row>
    <row r="3" spans="1:20" ht="14.25" customHeight="1">
      <c r="A3" s="33" t="s">
        <v>69</v>
      </c>
      <c r="B3" s="33"/>
      <c r="C3" s="33"/>
      <c r="D3" s="33"/>
      <c r="E3" s="251" t="str">
        <f>'Thong tin'!B3</f>
        <v>11 tháng / năm 2019</v>
      </c>
      <c r="F3" s="251"/>
      <c r="G3" s="251"/>
      <c r="H3" s="251"/>
      <c r="I3" s="251"/>
      <c r="J3" s="251"/>
      <c r="K3" s="251"/>
      <c r="L3" s="251"/>
      <c r="M3" s="251"/>
      <c r="N3" s="251"/>
      <c r="O3" s="32" t="s">
        <v>71</v>
      </c>
      <c r="P3" s="36"/>
      <c r="Q3" s="32"/>
      <c r="R3" s="36"/>
      <c r="S3" s="32"/>
      <c r="T3" s="32"/>
    </row>
    <row r="4" spans="1:20" ht="14.25" customHeight="1">
      <c r="A4" s="33" t="s">
        <v>75</v>
      </c>
      <c r="B4" s="33"/>
      <c r="C4" s="33"/>
      <c r="D4" s="33"/>
      <c r="E4" s="33"/>
      <c r="F4" s="120"/>
      <c r="G4" s="120"/>
      <c r="H4" s="33"/>
      <c r="I4" s="33"/>
      <c r="J4" s="33"/>
      <c r="K4" s="33"/>
      <c r="L4" s="33"/>
      <c r="M4" s="33"/>
      <c r="N4" s="33"/>
      <c r="O4" s="263" t="s">
        <v>64</v>
      </c>
      <c r="P4" s="263"/>
      <c r="Q4" s="263"/>
      <c r="R4" s="263"/>
      <c r="S4" s="263"/>
      <c r="T4" s="263"/>
    </row>
    <row r="5" spans="2:20" ht="15" customHeight="1">
      <c r="B5" s="37"/>
      <c r="C5" s="37"/>
      <c r="F5" s="79"/>
      <c r="G5" s="79"/>
      <c r="Q5" s="265" t="s">
        <v>73</v>
      </c>
      <c r="R5" s="265"/>
      <c r="S5" s="265"/>
      <c r="T5" s="265"/>
    </row>
    <row r="6" spans="1:21" ht="22.5" customHeight="1">
      <c r="A6" s="201" t="s">
        <v>37</v>
      </c>
      <c r="B6" s="202"/>
      <c r="C6" s="238" t="s">
        <v>76</v>
      </c>
      <c r="D6" s="239"/>
      <c r="E6" s="240"/>
      <c r="F6" s="232" t="s">
        <v>77</v>
      </c>
      <c r="G6" s="221" t="s">
        <v>78</v>
      </c>
      <c r="H6" s="241" t="s">
        <v>79</v>
      </c>
      <c r="I6" s="242"/>
      <c r="J6" s="242"/>
      <c r="K6" s="242"/>
      <c r="L6" s="242"/>
      <c r="M6" s="242"/>
      <c r="N6" s="242"/>
      <c r="O6" s="242"/>
      <c r="P6" s="242"/>
      <c r="Q6" s="242"/>
      <c r="R6" s="243"/>
      <c r="S6" s="213" t="s">
        <v>91</v>
      </c>
      <c r="T6" s="260" t="s">
        <v>80</v>
      </c>
      <c r="U6" s="257" t="s">
        <v>198</v>
      </c>
    </row>
    <row r="7" spans="1:29" s="38" customFormat="1" ht="16.5" customHeight="1">
      <c r="A7" s="203"/>
      <c r="B7" s="204"/>
      <c r="C7" s="213" t="s">
        <v>28</v>
      </c>
      <c r="D7" s="216" t="s">
        <v>9</v>
      </c>
      <c r="E7" s="226"/>
      <c r="F7" s="233"/>
      <c r="G7" s="214"/>
      <c r="H7" s="221" t="s">
        <v>22</v>
      </c>
      <c r="I7" s="216" t="s">
        <v>81</v>
      </c>
      <c r="J7" s="217"/>
      <c r="K7" s="217"/>
      <c r="L7" s="217"/>
      <c r="M7" s="217"/>
      <c r="N7" s="217"/>
      <c r="O7" s="217"/>
      <c r="P7" s="217"/>
      <c r="Q7" s="218"/>
      <c r="R7" s="226" t="s">
        <v>172</v>
      </c>
      <c r="S7" s="214"/>
      <c r="T7" s="261"/>
      <c r="U7" s="258"/>
      <c r="V7" s="124"/>
      <c r="W7" s="32"/>
      <c r="X7" s="32"/>
      <c r="Y7" s="32"/>
      <c r="Z7" s="32"/>
      <c r="AA7" s="32"/>
      <c r="AB7" s="32"/>
      <c r="AC7" s="32"/>
    </row>
    <row r="8" spans="1:21" ht="15.75" customHeight="1">
      <c r="A8" s="203"/>
      <c r="B8" s="204"/>
      <c r="C8" s="214"/>
      <c r="D8" s="234"/>
      <c r="E8" s="228"/>
      <c r="F8" s="233"/>
      <c r="G8" s="214"/>
      <c r="H8" s="214"/>
      <c r="I8" s="221" t="s">
        <v>22</v>
      </c>
      <c r="J8" s="229" t="s">
        <v>9</v>
      </c>
      <c r="K8" s="230"/>
      <c r="L8" s="230"/>
      <c r="M8" s="230"/>
      <c r="N8" s="230"/>
      <c r="O8" s="230"/>
      <c r="P8" s="230"/>
      <c r="Q8" s="231"/>
      <c r="R8" s="227"/>
      <c r="S8" s="214"/>
      <c r="T8" s="261"/>
      <c r="U8" s="258"/>
    </row>
    <row r="9" spans="1:21" ht="15.75" customHeight="1">
      <c r="A9" s="203"/>
      <c r="B9" s="204"/>
      <c r="C9" s="214"/>
      <c r="D9" s="213" t="s">
        <v>83</v>
      </c>
      <c r="E9" s="213" t="s">
        <v>84</v>
      </c>
      <c r="F9" s="233"/>
      <c r="G9" s="214"/>
      <c r="H9" s="214"/>
      <c r="I9" s="214"/>
      <c r="J9" s="231" t="s">
        <v>85</v>
      </c>
      <c r="K9" s="219" t="s">
        <v>86</v>
      </c>
      <c r="L9" s="213" t="s">
        <v>87</v>
      </c>
      <c r="M9" s="237" t="s">
        <v>88</v>
      </c>
      <c r="N9" s="221" t="s">
        <v>89</v>
      </c>
      <c r="O9" s="221" t="s">
        <v>90</v>
      </c>
      <c r="P9" s="221" t="s">
        <v>92</v>
      </c>
      <c r="Q9" s="221" t="s">
        <v>93</v>
      </c>
      <c r="R9" s="227"/>
      <c r="S9" s="214"/>
      <c r="T9" s="261"/>
      <c r="U9" s="258"/>
    </row>
    <row r="10" spans="1:21" ht="67.5" customHeight="1">
      <c r="A10" s="205"/>
      <c r="B10" s="206"/>
      <c r="C10" s="215"/>
      <c r="D10" s="215"/>
      <c r="E10" s="215"/>
      <c r="F10" s="234"/>
      <c r="G10" s="215"/>
      <c r="H10" s="215"/>
      <c r="I10" s="215"/>
      <c r="J10" s="231"/>
      <c r="K10" s="219"/>
      <c r="L10" s="264"/>
      <c r="M10" s="237"/>
      <c r="N10" s="215"/>
      <c r="O10" s="215" t="s">
        <v>90</v>
      </c>
      <c r="P10" s="215" t="s">
        <v>92</v>
      </c>
      <c r="Q10" s="215" t="s">
        <v>93</v>
      </c>
      <c r="R10" s="228"/>
      <c r="S10" s="215"/>
      <c r="T10" s="262"/>
      <c r="U10" s="259"/>
    </row>
    <row r="11" spans="1:21" ht="11.25" customHeight="1">
      <c r="A11" s="235" t="s">
        <v>8</v>
      </c>
      <c r="B11" s="236"/>
      <c r="C11" s="39">
        <v>1</v>
      </c>
      <c r="D11" s="39">
        <v>2</v>
      </c>
      <c r="E11" s="39">
        <v>3</v>
      </c>
      <c r="F11" s="39">
        <v>4</v>
      </c>
      <c r="G11" s="39">
        <v>5</v>
      </c>
      <c r="H11" s="39">
        <v>6</v>
      </c>
      <c r="I11" s="39">
        <v>7</v>
      </c>
      <c r="J11" s="39">
        <v>8</v>
      </c>
      <c r="K11" s="39">
        <v>9</v>
      </c>
      <c r="L11" s="39">
        <v>10</v>
      </c>
      <c r="M11" s="39">
        <v>11</v>
      </c>
      <c r="N11" s="39">
        <v>12</v>
      </c>
      <c r="O11" s="39">
        <v>13</v>
      </c>
      <c r="P11" s="39">
        <v>14</v>
      </c>
      <c r="Q11" s="39">
        <v>15</v>
      </c>
      <c r="R11" s="39">
        <v>16</v>
      </c>
      <c r="S11" s="39">
        <v>17</v>
      </c>
      <c r="T11" s="39">
        <v>18</v>
      </c>
      <c r="U11" s="39">
        <v>19</v>
      </c>
    </row>
    <row r="12" spans="1:21" ht="18.75" customHeight="1">
      <c r="A12" s="255" t="s">
        <v>21</v>
      </c>
      <c r="B12" s="256"/>
      <c r="C12" s="85">
        <f aca="true" t="shared" si="0" ref="C12:S12">C13+C24</f>
        <v>2181386968</v>
      </c>
      <c r="D12" s="85">
        <f t="shared" si="0"/>
        <v>1295059477</v>
      </c>
      <c r="E12" s="85">
        <f t="shared" si="0"/>
        <v>886327491</v>
      </c>
      <c r="F12" s="85">
        <f t="shared" si="0"/>
        <v>31532772</v>
      </c>
      <c r="G12" s="85">
        <f t="shared" si="0"/>
        <v>0</v>
      </c>
      <c r="H12" s="85">
        <f t="shared" si="0"/>
        <v>2149854196</v>
      </c>
      <c r="I12" s="85">
        <f t="shared" si="0"/>
        <v>1431504897</v>
      </c>
      <c r="J12" s="85">
        <f t="shared" si="0"/>
        <v>467158808</v>
      </c>
      <c r="K12" s="85">
        <f t="shared" si="0"/>
        <v>123013353</v>
      </c>
      <c r="L12" s="85">
        <f t="shared" si="0"/>
        <v>93714</v>
      </c>
      <c r="M12" s="85">
        <f t="shared" si="0"/>
        <v>751117317</v>
      </c>
      <c r="N12" s="85">
        <f t="shared" si="0"/>
        <v>73646768</v>
      </c>
      <c r="O12" s="85">
        <f t="shared" si="0"/>
        <v>6925848</v>
      </c>
      <c r="P12" s="85">
        <f t="shared" si="0"/>
        <v>125000</v>
      </c>
      <c r="Q12" s="85">
        <f t="shared" si="0"/>
        <v>9424089</v>
      </c>
      <c r="R12" s="85">
        <f t="shared" si="0"/>
        <v>718349299</v>
      </c>
      <c r="S12" s="85">
        <f t="shared" si="0"/>
        <v>1559588321</v>
      </c>
      <c r="T12" s="87">
        <f aca="true" t="shared" si="1" ref="T12:T106">(J12+K12+L12)*100/I12</f>
        <v>41.23394032650662</v>
      </c>
      <c r="U12" s="85">
        <f>U13+U24</f>
        <v>162557092</v>
      </c>
    </row>
    <row r="13" spans="1:22" s="54" customFormat="1" ht="14.25" customHeight="1">
      <c r="A13" s="30" t="s">
        <v>4</v>
      </c>
      <c r="B13" s="174" t="s">
        <v>57</v>
      </c>
      <c r="C13" s="85">
        <f aca="true" t="shared" si="2" ref="C13:R13">SUM(C14:C23)</f>
        <v>370633238</v>
      </c>
      <c r="D13" s="85">
        <f t="shared" si="2"/>
        <v>216112975</v>
      </c>
      <c r="E13" s="85">
        <f t="shared" si="2"/>
        <v>154520263</v>
      </c>
      <c r="F13" s="85">
        <f t="shared" si="2"/>
        <v>1712475</v>
      </c>
      <c r="G13" s="85">
        <f t="shared" si="2"/>
        <v>0</v>
      </c>
      <c r="H13" s="85">
        <f t="shared" si="2"/>
        <v>368920763</v>
      </c>
      <c r="I13" s="85">
        <f t="shared" si="2"/>
        <v>151864113</v>
      </c>
      <c r="J13" s="85">
        <f t="shared" si="2"/>
        <v>12329208</v>
      </c>
      <c r="K13" s="85">
        <f t="shared" si="2"/>
        <v>51355137</v>
      </c>
      <c r="L13" s="85">
        <f t="shared" si="2"/>
        <v>66454</v>
      </c>
      <c r="M13" s="85">
        <f t="shared" si="2"/>
        <v>84739408</v>
      </c>
      <c r="N13" s="85">
        <f t="shared" si="2"/>
        <v>3373906</v>
      </c>
      <c r="O13" s="85">
        <f t="shared" si="2"/>
        <v>0</v>
      </c>
      <c r="P13" s="85">
        <f t="shared" si="2"/>
        <v>0</v>
      </c>
      <c r="Q13" s="85">
        <f t="shared" si="2"/>
        <v>0</v>
      </c>
      <c r="R13" s="85">
        <f t="shared" si="2"/>
        <v>217056650</v>
      </c>
      <c r="S13" s="85">
        <f aca="true" t="shared" si="3" ref="S13:S106">H13-(J13+K13+L13)</f>
        <v>305169964</v>
      </c>
      <c r="T13" s="87">
        <f t="shared" si="1"/>
        <v>41.97884394188639</v>
      </c>
      <c r="U13" s="85">
        <f>SUM(U14:U23)</f>
        <v>9167610</v>
      </c>
      <c r="V13" s="118" t="s">
        <v>224</v>
      </c>
    </row>
    <row r="14" spans="1:22" s="54" customFormat="1" ht="14.25" customHeight="1">
      <c r="A14" s="41" t="s">
        <v>29</v>
      </c>
      <c r="B14" s="55" t="s">
        <v>63</v>
      </c>
      <c r="C14" s="85">
        <f aca="true" t="shared" si="4" ref="C14:C22">D14+E14</f>
        <v>47022598</v>
      </c>
      <c r="D14" s="70">
        <v>46354960</v>
      </c>
      <c r="E14" s="85">
        <f>F14+H14-D14</f>
        <v>667638</v>
      </c>
      <c r="F14" s="167">
        <v>616906</v>
      </c>
      <c r="G14" s="70"/>
      <c r="H14" s="85">
        <f aca="true" t="shared" si="5" ref="H14:H22">I14+R14</f>
        <v>46405692</v>
      </c>
      <c r="I14" s="85">
        <f aca="true" t="shared" si="6" ref="I14:I22">SUM(J14:Q14)</f>
        <v>4695629</v>
      </c>
      <c r="J14" s="70">
        <v>1667509</v>
      </c>
      <c r="K14" s="70">
        <v>0</v>
      </c>
      <c r="L14" s="70">
        <v>50000</v>
      </c>
      <c r="M14" s="70">
        <v>2217197</v>
      </c>
      <c r="N14" s="70">
        <v>760923</v>
      </c>
      <c r="O14" s="70">
        <v>0</v>
      </c>
      <c r="P14" s="70">
        <v>0</v>
      </c>
      <c r="Q14" s="125">
        <v>0</v>
      </c>
      <c r="R14" s="71">
        <v>41710063</v>
      </c>
      <c r="S14" s="85">
        <f t="shared" si="3"/>
        <v>44688183</v>
      </c>
      <c r="T14" s="87">
        <f t="shared" si="1"/>
        <v>36.576761068644906</v>
      </c>
      <c r="U14" s="71">
        <v>2946096</v>
      </c>
      <c r="V14" s="118"/>
    </row>
    <row r="15" spans="1:22" s="54" customFormat="1" ht="14.25" customHeight="1">
      <c r="A15" s="41" t="s">
        <v>30</v>
      </c>
      <c r="B15" s="55" t="s">
        <v>65</v>
      </c>
      <c r="C15" s="85">
        <f t="shared" si="4"/>
        <v>124959913</v>
      </c>
      <c r="D15" s="70">
        <v>119276850</v>
      </c>
      <c r="E15" s="85">
        <f aca="true" t="shared" si="7" ref="E15:E20">F15+H15-D15</f>
        <v>5683063</v>
      </c>
      <c r="F15" s="167">
        <v>9268</v>
      </c>
      <c r="G15" s="70"/>
      <c r="H15" s="85">
        <f t="shared" si="5"/>
        <v>124950645</v>
      </c>
      <c r="I15" s="85">
        <f t="shared" si="6"/>
        <v>123363594</v>
      </c>
      <c r="J15" s="70">
        <v>1276299</v>
      </c>
      <c r="K15" s="70">
        <v>50545471</v>
      </c>
      <c r="L15" s="70">
        <v>0</v>
      </c>
      <c r="M15" s="70">
        <v>70942741</v>
      </c>
      <c r="N15" s="70">
        <v>599083</v>
      </c>
      <c r="O15" s="70">
        <v>0</v>
      </c>
      <c r="P15" s="70">
        <v>0</v>
      </c>
      <c r="Q15" s="125">
        <v>0</v>
      </c>
      <c r="R15" s="71">
        <v>1587051</v>
      </c>
      <c r="S15" s="85">
        <f t="shared" si="3"/>
        <v>73128875</v>
      </c>
      <c r="T15" s="87">
        <f t="shared" si="1"/>
        <v>42.00734456552879</v>
      </c>
      <c r="U15" s="71">
        <v>169300</v>
      </c>
      <c r="V15" s="118"/>
    </row>
    <row r="16" spans="1:22" s="54" customFormat="1" ht="14.25" customHeight="1">
      <c r="A16" s="41" t="s">
        <v>31</v>
      </c>
      <c r="B16" s="56" t="s">
        <v>173</v>
      </c>
      <c r="C16" s="85">
        <f t="shared" si="4"/>
        <v>1133207</v>
      </c>
      <c r="D16" s="70">
        <v>766325</v>
      </c>
      <c r="E16" s="85">
        <f t="shared" si="7"/>
        <v>366882</v>
      </c>
      <c r="F16" s="167">
        <v>0</v>
      </c>
      <c r="G16" s="70"/>
      <c r="H16" s="85">
        <f t="shared" si="5"/>
        <v>1133207</v>
      </c>
      <c r="I16" s="85">
        <f t="shared" si="6"/>
        <v>760457</v>
      </c>
      <c r="J16" s="70">
        <v>230982</v>
      </c>
      <c r="K16" s="70">
        <v>0</v>
      </c>
      <c r="L16" s="70">
        <v>0</v>
      </c>
      <c r="M16" s="70">
        <v>185475</v>
      </c>
      <c r="N16" s="70">
        <v>344000</v>
      </c>
      <c r="O16" s="70">
        <v>0</v>
      </c>
      <c r="P16" s="70">
        <v>0</v>
      </c>
      <c r="Q16" s="125">
        <v>0</v>
      </c>
      <c r="R16" s="71">
        <v>372750</v>
      </c>
      <c r="S16" s="85">
        <f t="shared" si="3"/>
        <v>902225</v>
      </c>
      <c r="T16" s="87">
        <f t="shared" si="1"/>
        <v>30.37410399273069</v>
      </c>
      <c r="U16" s="71">
        <v>2375</v>
      </c>
      <c r="V16" s="118"/>
    </row>
    <row r="17" spans="1:22" s="54" customFormat="1" ht="14.25" customHeight="1">
      <c r="A17" s="41" t="s">
        <v>38</v>
      </c>
      <c r="B17" s="55" t="s">
        <v>103</v>
      </c>
      <c r="C17" s="85">
        <f t="shared" si="4"/>
        <v>165069653</v>
      </c>
      <c r="D17" s="70">
        <v>26754959</v>
      </c>
      <c r="E17" s="85">
        <f t="shared" si="7"/>
        <v>138314694</v>
      </c>
      <c r="F17" s="167">
        <v>141914</v>
      </c>
      <c r="G17" s="70"/>
      <c r="H17" s="85">
        <f t="shared" si="5"/>
        <v>164927739</v>
      </c>
      <c r="I17" s="85">
        <f t="shared" si="6"/>
        <v>7731332</v>
      </c>
      <c r="J17" s="70">
        <v>3004544</v>
      </c>
      <c r="K17" s="70">
        <v>267526</v>
      </c>
      <c r="L17" s="70">
        <v>13145</v>
      </c>
      <c r="M17" s="70">
        <v>4446117</v>
      </c>
      <c r="N17" s="70">
        <v>0</v>
      </c>
      <c r="O17" s="70">
        <v>0</v>
      </c>
      <c r="P17" s="70">
        <v>0</v>
      </c>
      <c r="Q17" s="125">
        <v>0</v>
      </c>
      <c r="R17" s="71">
        <v>157196407</v>
      </c>
      <c r="S17" s="85">
        <f t="shared" si="3"/>
        <v>161642524</v>
      </c>
      <c r="T17" s="87">
        <f t="shared" si="1"/>
        <v>42.492225143093066</v>
      </c>
      <c r="U17" s="71">
        <v>56900</v>
      </c>
      <c r="V17" s="118"/>
    </row>
    <row r="18" spans="1:22" s="54" customFormat="1" ht="14.25" customHeight="1">
      <c r="A18" s="41" t="s">
        <v>39</v>
      </c>
      <c r="B18" s="56" t="s">
        <v>105</v>
      </c>
      <c r="C18" s="85">
        <f t="shared" si="4"/>
        <v>5189553</v>
      </c>
      <c r="D18" s="70">
        <v>4084217</v>
      </c>
      <c r="E18" s="85">
        <f t="shared" si="7"/>
        <v>1105336</v>
      </c>
      <c r="F18" s="167">
        <v>34600</v>
      </c>
      <c r="G18" s="70"/>
      <c r="H18" s="85">
        <f t="shared" si="5"/>
        <v>5154953</v>
      </c>
      <c r="I18" s="85">
        <f t="shared" si="6"/>
        <v>4369529</v>
      </c>
      <c r="J18" s="70">
        <v>411612</v>
      </c>
      <c r="K18" s="70">
        <v>0</v>
      </c>
      <c r="L18" s="70">
        <v>0</v>
      </c>
      <c r="M18" s="70">
        <v>3088017</v>
      </c>
      <c r="N18" s="70">
        <v>869900</v>
      </c>
      <c r="O18" s="70">
        <v>0</v>
      </c>
      <c r="P18" s="70">
        <v>0</v>
      </c>
      <c r="Q18" s="125">
        <v>0</v>
      </c>
      <c r="R18" s="71">
        <v>785424</v>
      </c>
      <c r="S18" s="85">
        <f t="shared" si="3"/>
        <v>4743341</v>
      </c>
      <c r="T18" s="87">
        <f t="shared" si="1"/>
        <v>9.420054198061164</v>
      </c>
      <c r="U18" s="71"/>
      <c r="V18" s="118"/>
    </row>
    <row r="19" spans="1:22" s="54" customFormat="1" ht="14.25" customHeight="1">
      <c r="A19" s="41" t="s">
        <v>40</v>
      </c>
      <c r="B19" s="55" t="s">
        <v>102</v>
      </c>
      <c r="C19" s="85">
        <f t="shared" si="4"/>
        <v>7497489</v>
      </c>
      <c r="D19" s="70">
        <v>4316097</v>
      </c>
      <c r="E19" s="85">
        <f t="shared" si="7"/>
        <v>3181392</v>
      </c>
      <c r="F19" s="167">
        <v>149889</v>
      </c>
      <c r="G19" s="70"/>
      <c r="H19" s="85">
        <f t="shared" si="5"/>
        <v>7347600</v>
      </c>
      <c r="I19" s="85">
        <f t="shared" si="6"/>
        <v>4033090</v>
      </c>
      <c r="J19" s="70">
        <v>2433315</v>
      </c>
      <c r="K19" s="70">
        <v>500500</v>
      </c>
      <c r="L19" s="70">
        <v>3309</v>
      </c>
      <c r="M19" s="70">
        <v>1095966</v>
      </c>
      <c r="N19" s="70">
        <v>0</v>
      </c>
      <c r="O19" s="70">
        <v>0</v>
      </c>
      <c r="P19" s="70">
        <v>0</v>
      </c>
      <c r="Q19" s="125">
        <v>0</v>
      </c>
      <c r="R19" s="71">
        <v>3314510</v>
      </c>
      <c r="S19" s="85">
        <f t="shared" si="3"/>
        <v>4410476</v>
      </c>
      <c r="T19" s="87">
        <f t="shared" si="1"/>
        <v>72.8256498119308</v>
      </c>
      <c r="U19" s="71">
        <v>2741015</v>
      </c>
      <c r="V19" s="118"/>
    </row>
    <row r="20" spans="1:22" s="54" customFormat="1" ht="14.25" customHeight="1">
      <c r="A20" s="41" t="s">
        <v>41</v>
      </c>
      <c r="B20" s="55" t="s">
        <v>174</v>
      </c>
      <c r="C20" s="85">
        <f t="shared" si="4"/>
        <v>11029051</v>
      </c>
      <c r="D20" s="70">
        <v>8746778</v>
      </c>
      <c r="E20" s="85">
        <f t="shared" si="7"/>
        <v>2282273</v>
      </c>
      <c r="F20" s="167">
        <v>261155</v>
      </c>
      <c r="G20" s="70"/>
      <c r="H20" s="85">
        <f t="shared" si="5"/>
        <v>10767896</v>
      </c>
      <c r="I20" s="85">
        <f t="shared" si="6"/>
        <v>2486225</v>
      </c>
      <c r="J20" s="70">
        <v>461155</v>
      </c>
      <c r="K20" s="70">
        <v>0</v>
      </c>
      <c r="L20" s="70">
        <v>0</v>
      </c>
      <c r="M20" s="70">
        <v>1225070</v>
      </c>
      <c r="N20" s="70">
        <v>800000</v>
      </c>
      <c r="O20" s="70">
        <v>0</v>
      </c>
      <c r="P20" s="70">
        <v>0</v>
      </c>
      <c r="Q20" s="125">
        <v>0</v>
      </c>
      <c r="R20" s="71">
        <v>8281671</v>
      </c>
      <c r="S20" s="85">
        <f t="shared" si="3"/>
        <v>10306741</v>
      </c>
      <c r="T20" s="87">
        <f t="shared" si="1"/>
        <v>18.54840169333025</v>
      </c>
      <c r="U20" s="71">
        <v>202367</v>
      </c>
      <c r="V20" s="118"/>
    </row>
    <row r="21" spans="1:22" s="54" customFormat="1" ht="14.25" customHeight="1">
      <c r="A21" s="41" t="s">
        <v>42</v>
      </c>
      <c r="B21" s="55" t="s">
        <v>200</v>
      </c>
      <c r="C21" s="85">
        <f>D21+E21</f>
        <v>3526037</v>
      </c>
      <c r="D21" s="70">
        <v>3438562</v>
      </c>
      <c r="E21" s="85">
        <f>F21+H21-D21</f>
        <v>87475</v>
      </c>
      <c r="F21" s="167">
        <v>8189</v>
      </c>
      <c r="G21" s="70"/>
      <c r="H21" s="85">
        <f>I21+R21</f>
        <v>3517848</v>
      </c>
      <c r="I21" s="85">
        <f>SUM(J21:Q21)</f>
        <v>219563</v>
      </c>
      <c r="J21" s="70">
        <v>116617</v>
      </c>
      <c r="K21" s="70">
        <v>1640</v>
      </c>
      <c r="L21" s="70">
        <v>0</v>
      </c>
      <c r="M21" s="70">
        <v>101306</v>
      </c>
      <c r="N21" s="70">
        <v>0</v>
      </c>
      <c r="O21" s="70">
        <v>0</v>
      </c>
      <c r="P21" s="70">
        <v>0</v>
      </c>
      <c r="Q21" s="125">
        <v>0</v>
      </c>
      <c r="R21" s="71">
        <v>3298285</v>
      </c>
      <c r="S21" s="85">
        <f>H21-(J21+K21+L21)</f>
        <v>3399591</v>
      </c>
      <c r="T21" s="87">
        <f>(J21+K21+L21)*100/I21</f>
        <v>53.860167696743076</v>
      </c>
      <c r="U21" s="71">
        <v>3049557</v>
      </c>
      <c r="V21" s="118"/>
    </row>
    <row r="22" spans="1:22" s="54" customFormat="1" ht="14.25" customHeight="1">
      <c r="A22" s="41" t="s">
        <v>42</v>
      </c>
      <c r="B22" s="55" t="s">
        <v>136</v>
      </c>
      <c r="C22" s="85">
        <f t="shared" si="4"/>
        <v>1056511</v>
      </c>
      <c r="D22" s="70">
        <v>280387</v>
      </c>
      <c r="E22" s="85">
        <f>F22+H22-D22</f>
        <v>776124</v>
      </c>
      <c r="F22" s="167">
        <v>485714</v>
      </c>
      <c r="G22" s="70"/>
      <c r="H22" s="85">
        <f t="shared" si="5"/>
        <v>570797</v>
      </c>
      <c r="I22" s="85">
        <f t="shared" si="6"/>
        <v>525897</v>
      </c>
      <c r="J22" s="70">
        <v>133510</v>
      </c>
      <c r="K22" s="70">
        <v>0</v>
      </c>
      <c r="L22" s="70">
        <v>0</v>
      </c>
      <c r="M22" s="70">
        <v>392387</v>
      </c>
      <c r="N22" s="70">
        <v>0</v>
      </c>
      <c r="O22" s="70">
        <v>0</v>
      </c>
      <c r="P22" s="70">
        <v>0</v>
      </c>
      <c r="Q22" s="125">
        <v>0</v>
      </c>
      <c r="R22" s="71">
        <v>44900</v>
      </c>
      <c r="S22" s="85">
        <f>H22-(J22+K22+L22)</f>
        <v>437287</v>
      </c>
      <c r="T22" s="87">
        <f>(J22+K22+L22)*100/I22</f>
        <v>25.387100515880487</v>
      </c>
      <c r="U22" s="71"/>
      <c r="V22" s="118"/>
    </row>
    <row r="23" spans="1:22" s="54" customFormat="1" ht="14.25" customHeight="1">
      <c r="A23" s="41" t="s">
        <v>42</v>
      </c>
      <c r="B23" s="55" t="s">
        <v>204</v>
      </c>
      <c r="C23" s="85">
        <f>D23+E23</f>
        <v>4149226</v>
      </c>
      <c r="D23" s="70">
        <v>2093840</v>
      </c>
      <c r="E23" s="85">
        <f>F23+H23-D23</f>
        <v>2055386</v>
      </c>
      <c r="F23" s="167">
        <v>4840</v>
      </c>
      <c r="G23" s="70"/>
      <c r="H23" s="85">
        <f>I23+R23</f>
        <v>4144386</v>
      </c>
      <c r="I23" s="85">
        <f>SUM(J23:Q23)</f>
        <v>3678797</v>
      </c>
      <c r="J23" s="70">
        <v>2593665</v>
      </c>
      <c r="K23" s="70">
        <v>40000</v>
      </c>
      <c r="L23" s="70">
        <v>0</v>
      </c>
      <c r="M23" s="70">
        <v>1045132</v>
      </c>
      <c r="N23" s="70">
        <v>0</v>
      </c>
      <c r="O23" s="70">
        <v>0</v>
      </c>
      <c r="P23" s="70">
        <v>0</v>
      </c>
      <c r="Q23" s="125">
        <v>0</v>
      </c>
      <c r="R23" s="71">
        <v>465589</v>
      </c>
      <c r="S23" s="85">
        <f>H23-(J23+K23+L23)</f>
        <v>1510721</v>
      </c>
      <c r="T23" s="87">
        <f>(J23+K23+L23)*100/I23</f>
        <v>71.59038674871161</v>
      </c>
      <c r="U23" s="71"/>
      <c r="V23" s="118"/>
    </row>
    <row r="24" spans="1:22" s="54" customFormat="1" ht="14.25" customHeight="1">
      <c r="A24" s="30" t="s">
        <v>5</v>
      </c>
      <c r="B24" s="40" t="s">
        <v>14</v>
      </c>
      <c r="C24" s="85">
        <f aca="true" t="shared" si="8" ref="C24:R24">C25+C31+C35+C42+C45+C56+C61+C68+C84+C99+C103+C71+C93+C78+C51</f>
        <v>1810753730</v>
      </c>
      <c r="D24" s="85">
        <f t="shared" si="8"/>
        <v>1078946502</v>
      </c>
      <c r="E24" s="85">
        <f t="shared" si="8"/>
        <v>731807228</v>
      </c>
      <c r="F24" s="85">
        <f t="shared" si="8"/>
        <v>29820297</v>
      </c>
      <c r="G24" s="85">
        <f t="shared" si="8"/>
        <v>0</v>
      </c>
      <c r="H24" s="85">
        <f t="shared" si="8"/>
        <v>1780933433</v>
      </c>
      <c r="I24" s="85">
        <f t="shared" si="8"/>
        <v>1279640784</v>
      </c>
      <c r="J24" s="85">
        <f t="shared" si="8"/>
        <v>454829600</v>
      </c>
      <c r="K24" s="85">
        <f t="shared" si="8"/>
        <v>71658216</v>
      </c>
      <c r="L24" s="85">
        <f t="shared" si="8"/>
        <v>27260</v>
      </c>
      <c r="M24" s="85">
        <f t="shared" si="8"/>
        <v>666377909</v>
      </c>
      <c r="N24" s="85">
        <f t="shared" si="8"/>
        <v>70272862</v>
      </c>
      <c r="O24" s="85">
        <f t="shared" si="8"/>
        <v>6925848</v>
      </c>
      <c r="P24" s="85">
        <f t="shared" si="8"/>
        <v>125000</v>
      </c>
      <c r="Q24" s="85">
        <f t="shared" si="8"/>
        <v>9424089</v>
      </c>
      <c r="R24" s="85">
        <f t="shared" si="8"/>
        <v>501292649</v>
      </c>
      <c r="S24" s="85">
        <f t="shared" si="3"/>
        <v>1254418357</v>
      </c>
      <c r="T24" s="87">
        <f t="shared" si="1"/>
        <v>41.14553729322213</v>
      </c>
      <c r="U24" s="85">
        <f>U25+U31+U35+U42+U45+U56+U61+U68+U84+U99+U103+U71+U93+U78+U51</f>
        <v>153389482</v>
      </c>
      <c r="V24" s="118"/>
    </row>
    <row r="25" spans="1:27" s="1" customFormat="1" ht="15.75" customHeight="1">
      <c r="A25" s="30" t="s">
        <v>140</v>
      </c>
      <c r="B25" s="171" t="s">
        <v>101</v>
      </c>
      <c r="C25" s="85">
        <f aca="true" t="shared" si="9" ref="C25:R25">SUM(C26:C30)</f>
        <v>42661290</v>
      </c>
      <c r="D25" s="85">
        <f t="shared" si="9"/>
        <v>27642617</v>
      </c>
      <c r="E25" s="85">
        <f t="shared" si="9"/>
        <v>15018673</v>
      </c>
      <c r="F25" s="85">
        <f t="shared" si="9"/>
        <v>33994</v>
      </c>
      <c r="G25" s="85">
        <f t="shared" si="9"/>
        <v>0</v>
      </c>
      <c r="H25" s="85">
        <f t="shared" si="9"/>
        <v>42627296</v>
      </c>
      <c r="I25" s="85">
        <f t="shared" si="9"/>
        <v>26115710</v>
      </c>
      <c r="J25" s="85">
        <f t="shared" si="9"/>
        <v>7603511</v>
      </c>
      <c r="K25" s="85">
        <f t="shared" si="9"/>
        <v>1619672</v>
      </c>
      <c r="L25" s="85">
        <f t="shared" si="9"/>
        <v>0</v>
      </c>
      <c r="M25" s="85">
        <f t="shared" si="9"/>
        <v>16288836</v>
      </c>
      <c r="N25" s="85">
        <f t="shared" si="9"/>
        <v>557476</v>
      </c>
      <c r="O25" s="85">
        <f t="shared" si="9"/>
        <v>0</v>
      </c>
      <c r="P25" s="85">
        <f t="shared" si="9"/>
        <v>0</v>
      </c>
      <c r="Q25" s="85">
        <f t="shared" si="9"/>
        <v>46215</v>
      </c>
      <c r="R25" s="85">
        <f t="shared" si="9"/>
        <v>16511586</v>
      </c>
      <c r="S25" s="85">
        <f t="shared" si="3"/>
        <v>33404113</v>
      </c>
      <c r="T25" s="87">
        <f t="shared" si="1"/>
        <v>35.316608279078</v>
      </c>
      <c r="U25" s="85">
        <f>SUM(U26:U30)</f>
        <v>0</v>
      </c>
      <c r="V25" s="118" t="s">
        <v>207</v>
      </c>
      <c r="W25" s="54"/>
      <c r="X25" s="54"/>
      <c r="Y25" s="54"/>
      <c r="Z25" s="54"/>
      <c r="AA25" s="54"/>
    </row>
    <row r="26" spans="1:27" s="1" customFormat="1" ht="15.75" customHeight="1">
      <c r="A26" s="41" t="s">
        <v>29</v>
      </c>
      <c r="B26" s="192" t="s">
        <v>223</v>
      </c>
      <c r="C26" s="85">
        <f>D26+E26</f>
        <v>6772213</v>
      </c>
      <c r="D26" s="70">
        <v>5021486</v>
      </c>
      <c r="E26" s="85">
        <f>F26+H26-D26</f>
        <v>1750727</v>
      </c>
      <c r="F26" s="70">
        <v>30554</v>
      </c>
      <c r="G26" s="70"/>
      <c r="H26" s="85">
        <f>I26+R26</f>
        <v>6741659</v>
      </c>
      <c r="I26" s="85">
        <f>SUM(J26:Q26)</f>
        <v>3956589</v>
      </c>
      <c r="J26" s="70">
        <v>1025415</v>
      </c>
      <c r="K26" s="70">
        <v>249021</v>
      </c>
      <c r="L26" s="70">
        <v>0</v>
      </c>
      <c r="M26" s="70">
        <v>2682153</v>
      </c>
      <c r="N26" s="70">
        <v>0</v>
      </c>
      <c r="O26" s="70">
        <v>0</v>
      </c>
      <c r="P26" s="70">
        <v>0</v>
      </c>
      <c r="Q26" s="125">
        <v>0</v>
      </c>
      <c r="R26" s="71">
        <v>2785070</v>
      </c>
      <c r="S26" s="85">
        <f>H26-(J26+K26+L26)</f>
        <v>5467223</v>
      </c>
      <c r="T26" s="87">
        <f>(J26+K26+L26)*100/I26</f>
        <v>32.21047220219234</v>
      </c>
      <c r="U26" s="71"/>
      <c r="V26" s="118"/>
      <c r="W26" s="54"/>
      <c r="X26" s="54"/>
      <c r="Y26" s="54"/>
      <c r="Z26" s="54"/>
      <c r="AA26" s="54"/>
    </row>
    <row r="27" spans="1:27" s="1" customFormat="1" ht="15.75" customHeight="1">
      <c r="A27" s="41" t="s">
        <v>30</v>
      </c>
      <c r="B27" s="192" t="s">
        <v>107</v>
      </c>
      <c r="C27" s="85">
        <f>D27+E27</f>
        <v>16785767</v>
      </c>
      <c r="D27" s="70">
        <v>11066867</v>
      </c>
      <c r="E27" s="85">
        <f>F27+H27-D27</f>
        <v>5718900</v>
      </c>
      <c r="F27" s="70">
        <v>0</v>
      </c>
      <c r="G27" s="70"/>
      <c r="H27" s="85">
        <f>I27+R27</f>
        <v>16785767</v>
      </c>
      <c r="I27" s="85">
        <f>SUM(J27:Q27)</f>
        <v>10771071</v>
      </c>
      <c r="J27" s="70">
        <v>2590515</v>
      </c>
      <c r="K27" s="70">
        <v>733078</v>
      </c>
      <c r="L27" s="70">
        <v>0</v>
      </c>
      <c r="M27" s="70">
        <v>7156853</v>
      </c>
      <c r="N27" s="70">
        <v>290625</v>
      </c>
      <c r="O27" s="70">
        <v>0</v>
      </c>
      <c r="P27" s="70">
        <v>0</v>
      </c>
      <c r="Q27" s="125">
        <v>0</v>
      </c>
      <c r="R27" s="71">
        <v>6014696</v>
      </c>
      <c r="S27" s="85">
        <f>H27-(J27+K27+L27)</f>
        <v>13462174</v>
      </c>
      <c r="T27" s="87">
        <f>(J27+K27+L27)*100/I27</f>
        <v>30.856662257634362</v>
      </c>
      <c r="U27" s="71"/>
      <c r="V27" s="118"/>
      <c r="W27" s="54"/>
      <c r="X27" s="54"/>
      <c r="Y27" s="54"/>
      <c r="Z27" s="54"/>
      <c r="AA27" s="54"/>
    </row>
    <row r="28" spans="1:27" s="1" customFormat="1" ht="15.75" customHeight="1">
      <c r="A28" s="41" t="s">
        <v>30</v>
      </c>
      <c r="B28" s="192" t="s">
        <v>106</v>
      </c>
      <c r="C28" s="85">
        <f>D28+E28</f>
        <v>10755072</v>
      </c>
      <c r="D28" s="70">
        <v>6449097</v>
      </c>
      <c r="E28" s="85">
        <f>F28+H28-D28</f>
        <v>4305975</v>
      </c>
      <c r="F28" s="70">
        <v>0</v>
      </c>
      <c r="G28" s="70"/>
      <c r="H28" s="85">
        <f>I28+R28</f>
        <v>10755072</v>
      </c>
      <c r="I28" s="85">
        <f>SUM(J28:Q28)</f>
        <v>6190112</v>
      </c>
      <c r="J28" s="70">
        <v>2566391</v>
      </c>
      <c r="K28" s="70">
        <v>215708</v>
      </c>
      <c r="L28" s="70">
        <v>0</v>
      </c>
      <c r="M28" s="70">
        <v>3094947</v>
      </c>
      <c r="N28" s="70">
        <v>266851</v>
      </c>
      <c r="O28" s="70">
        <v>0</v>
      </c>
      <c r="P28" s="70">
        <v>0</v>
      </c>
      <c r="Q28" s="125">
        <v>46215</v>
      </c>
      <c r="R28" s="71">
        <v>4564960</v>
      </c>
      <c r="S28" s="85">
        <f>H28-(J28+K28+L28)</f>
        <v>7972973</v>
      </c>
      <c r="T28" s="87">
        <f>(J28+K28+L28)*100/I28</f>
        <v>44.944243335177134</v>
      </c>
      <c r="U28" s="71"/>
      <c r="V28" s="118"/>
      <c r="W28" s="54"/>
      <c r="X28" s="54"/>
      <c r="Y28" s="54"/>
      <c r="Z28" s="54"/>
      <c r="AA28" s="54"/>
    </row>
    <row r="29" spans="1:27" s="1" customFormat="1" ht="15.75" customHeight="1">
      <c r="A29" s="41" t="s">
        <v>31</v>
      </c>
      <c r="B29" s="192" t="s">
        <v>219</v>
      </c>
      <c r="C29" s="85">
        <f>D29+E29</f>
        <v>8154940</v>
      </c>
      <c r="D29" s="70">
        <v>5105167</v>
      </c>
      <c r="E29" s="85">
        <f>F29+H29-D29</f>
        <v>3049773</v>
      </c>
      <c r="F29" s="70">
        <v>3440</v>
      </c>
      <c r="G29" s="70"/>
      <c r="H29" s="85">
        <f>I29+R29</f>
        <v>8151500</v>
      </c>
      <c r="I29" s="85">
        <f>SUM(J29:Q29)</f>
        <v>5004640</v>
      </c>
      <c r="J29" s="70">
        <v>1352293</v>
      </c>
      <c r="K29" s="70">
        <v>421865</v>
      </c>
      <c r="L29" s="70">
        <v>0</v>
      </c>
      <c r="M29" s="70">
        <v>3230482</v>
      </c>
      <c r="N29" s="70">
        <v>0</v>
      </c>
      <c r="O29" s="70">
        <v>0</v>
      </c>
      <c r="P29" s="70">
        <v>0</v>
      </c>
      <c r="Q29" s="125">
        <v>0</v>
      </c>
      <c r="R29" s="71">
        <v>3146860</v>
      </c>
      <c r="S29" s="85">
        <f t="shared" si="3"/>
        <v>6377342</v>
      </c>
      <c r="T29" s="87">
        <f t="shared" si="1"/>
        <v>35.450262156718566</v>
      </c>
      <c r="U29" s="71"/>
      <c r="V29" s="118"/>
      <c r="W29" s="54"/>
      <c r="X29" s="54"/>
      <c r="Y29" s="54"/>
      <c r="Z29" s="54"/>
      <c r="AA29" s="54"/>
    </row>
    <row r="30" spans="1:27" s="1" customFormat="1" ht="15.75" customHeight="1">
      <c r="A30" s="41" t="s">
        <v>38</v>
      </c>
      <c r="B30" s="193" t="s">
        <v>124</v>
      </c>
      <c r="C30" s="85">
        <f>D30+E30</f>
        <v>193298</v>
      </c>
      <c r="D30" s="70">
        <v>0</v>
      </c>
      <c r="E30" s="85">
        <f>F30+H30-D30</f>
        <v>193298</v>
      </c>
      <c r="F30" s="70">
        <v>0</v>
      </c>
      <c r="G30" s="70"/>
      <c r="H30" s="85">
        <f>I30+R30</f>
        <v>193298</v>
      </c>
      <c r="I30" s="85">
        <f>SUM(J30:Q30)</f>
        <v>193298</v>
      </c>
      <c r="J30" s="70">
        <v>68897</v>
      </c>
      <c r="K30" s="70">
        <v>0</v>
      </c>
      <c r="L30" s="70">
        <v>0</v>
      </c>
      <c r="M30" s="70">
        <v>124401</v>
      </c>
      <c r="N30" s="70">
        <v>0</v>
      </c>
      <c r="O30" s="70">
        <v>0</v>
      </c>
      <c r="P30" s="70">
        <v>0</v>
      </c>
      <c r="Q30" s="125">
        <v>0</v>
      </c>
      <c r="R30" s="71">
        <v>0</v>
      </c>
      <c r="S30" s="85">
        <f t="shared" si="3"/>
        <v>124401</v>
      </c>
      <c r="T30" s="87">
        <f t="shared" si="1"/>
        <v>35.64289335637203</v>
      </c>
      <c r="U30" s="71"/>
      <c r="V30" s="119"/>
      <c r="W30" s="57"/>
      <c r="X30" s="57"/>
      <c r="Y30" s="57"/>
      <c r="Z30" s="57"/>
      <c r="AA30" s="57"/>
    </row>
    <row r="31" spans="1:27" s="1" customFormat="1" ht="15.75" customHeight="1">
      <c r="A31" s="30" t="s">
        <v>141</v>
      </c>
      <c r="B31" s="171" t="s">
        <v>155</v>
      </c>
      <c r="C31" s="85">
        <f aca="true" t="shared" si="10" ref="C31:R31">SUM(C32:C34)</f>
        <v>25312704</v>
      </c>
      <c r="D31" s="85">
        <f t="shared" si="10"/>
        <v>18251411</v>
      </c>
      <c r="E31" s="85">
        <f t="shared" si="10"/>
        <v>7061293</v>
      </c>
      <c r="F31" s="85">
        <f t="shared" si="10"/>
        <v>7659</v>
      </c>
      <c r="G31" s="85">
        <f t="shared" si="10"/>
        <v>0</v>
      </c>
      <c r="H31" s="85">
        <f t="shared" si="10"/>
        <v>25305045</v>
      </c>
      <c r="I31" s="85">
        <f t="shared" si="10"/>
        <v>15364325</v>
      </c>
      <c r="J31" s="85">
        <f t="shared" si="10"/>
        <v>4106092</v>
      </c>
      <c r="K31" s="85">
        <f t="shared" si="10"/>
        <v>257564</v>
      </c>
      <c r="L31" s="85">
        <f t="shared" si="10"/>
        <v>0</v>
      </c>
      <c r="M31" s="85">
        <f t="shared" si="10"/>
        <v>8890545</v>
      </c>
      <c r="N31" s="85">
        <f t="shared" si="10"/>
        <v>2110124</v>
      </c>
      <c r="O31" s="85">
        <f t="shared" si="10"/>
        <v>0</v>
      </c>
      <c r="P31" s="85">
        <f t="shared" si="10"/>
        <v>0</v>
      </c>
      <c r="Q31" s="85">
        <f t="shared" si="10"/>
        <v>0</v>
      </c>
      <c r="R31" s="85">
        <f t="shared" si="10"/>
        <v>9940720</v>
      </c>
      <c r="S31" s="85">
        <f t="shared" si="3"/>
        <v>20941389</v>
      </c>
      <c r="T31" s="87">
        <f t="shared" si="1"/>
        <v>28.40122166121844</v>
      </c>
      <c r="U31" s="85">
        <f>SUM(U32:U34)</f>
        <v>3862066</v>
      </c>
      <c r="V31" s="118" t="s">
        <v>207</v>
      </c>
      <c r="W31" s="54"/>
      <c r="X31" s="54"/>
      <c r="Y31" s="54"/>
      <c r="Z31" s="54"/>
      <c r="AA31" s="54"/>
    </row>
    <row r="32" spans="1:27" s="1" customFormat="1" ht="15.75" customHeight="1">
      <c r="A32" s="41" t="s">
        <v>29</v>
      </c>
      <c r="B32" s="55" t="s">
        <v>217</v>
      </c>
      <c r="C32" s="85">
        <f>D32+E32</f>
        <v>6543793</v>
      </c>
      <c r="D32" s="70">
        <v>5166480</v>
      </c>
      <c r="E32" s="85">
        <f>F32+H32-D32</f>
        <v>1377313</v>
      </c>
      <c r="F32" s="70">
        <v>7659</v>
      </c>
      <c r="G32" s="70"/>
      <c r="H32" s="85">
        <f>I32+R32</f>
        <v>6536134</v>
      </c>
      <c r="I32" s="85">
        <f>SUM(J32:Q32)</f>
        <v>3359210</v>
      </c>
      <c r="J32" s="70">
        <v>1292722</v>
      </c>
      <c r="K32" s="70">
        <v>4224</v>
      </c>
      <c r="L32" s="70">
        <v>0</v>
      </c>
      <c r="M32" s="70">
        <v>944514</v>
      </c>
      <c r="N32" s="70">
        <v>1117750</v>
      </c>
      <c r="O32" s="70">
        <v>0</v>
      </c>
      <c r="P32" s="70">
        <v>0</v>
      </c>
      <c r="Q32" s="125">
        <v>0</v>
      </c>
      <c r="R32" s="71">
        <v>3176924</v>
      </c>
      <c r="S32" s="85">
        <f t="shared" si="3"/>
        <v>5239188</v>
      </c>
      <c r="T32" s="87">
        <f t="shared" si="1"/>
        <v>38.60866096492926</v>
      </c>
      <c r="U32" s="71">
        <v>709732</v>
      </c>
      <c r="V32" s="118"/>
      <c r="W32" s="54"/>
      <c r="X32" s="54"/>
      <c r="Y32" s="54"/>
      <c r="Z32" s="54"/>
      <c r="AA32" s="54"/>
    </row>
    <row r="33" spans="1:27" s="1" customFormat="1" ht="15.75" customHeight="1">
      <c r="A33" s="41" t="s">
        <v>30</v>
      </c>
      <c r="B33" s="55" t="s">
        <v>218</v>
      </c>
      <c r="C33" s="85">
        <f>D33+E33</f>
        <v>14111577</v>
      </c>
      <c r="D33" s="70">
        <v>11460645</v>
      </c>
      <c r="E33" s="85">
        <f>F33+H33-D33</f>
        <v>2650932</v>
      </c>
      <c r="F33" s="70"/>
      <c r="G33" s="70"/>
      <c r="H33" s="85">
        <f>I33+R33</f>
        <v>14111577</v>
      </c>
      <c r="I33" s="85">
        <f>SUM(J33:Q33)</f>
        <v>7802864</v>
      </c>
      <c r="J33" s="70">
        <v>1412455</v>
      </c>
      <c r="K33" s="70">
        <v>205340</v>
      </c>
      <c r="L33" s="70">
        <v>0</v>
      </c>
      <c r="M33" s="70">
        <v>5192695</v>
      </c>
      <c r="N33" s="70">
        <v>992374</v>
      </c>
      <c r="O33" s="70">
        <v>0</v>
      </c>
      <c r="P33" s="70">
        <v>0</v>
      </c>
      <c r="Q33" s="125">
        <v>0</v>
      </c>
      <c r="R33" s="71">
        <v>6308713</v>
      </c>
      <c r="S33" s="85">
        <f t="shared" si="3"/>
        <v>12493782</v>
      </c>
      <c r="T33" s="87">
        <f t="shared" si="1"/>
        <v>20.73334867812639</v>
      </c>
      <c r="U33" s="71">
        <v>2913588</v>
      </c>
      <c r="V33" s="118"/>
      <c r="W33" s="54"/>
      <c r="X33" s="54"/>
      <c r="Y33" s="54"/>
      <c r="Z33" s="54"/>
      <c r="AA33" s="54"/>
    </row>
    <row r="34" spans="1:27" s="1" customFormat="1" ht="15.75" customHeight="1">
      <c r="A34" s="41" t="s">
        <v>31</v>
      </c>
      <c r="B34" s="55" t="s">
        <v>220</v>
      </c>
      <c r="C34" s="85">
        <f>D34+E34</f>
        <v>4657334</v>
      </c>
      <c r="D34" s="70">
        <v>1624286</v>
      </c>
      <c r="E34" s="85">
        <f>F34+H34-D34</f>
        <v>3033048</v>
      </c>
      <c r="F34" s="70"/>
      <c r="G34" s="70"/>
      <c r="H34" s="85">
        <f>I34+R34</f>
        <v>4657334</v>
      </c>
      <c r="I34" s="85">
        <f>SUM(J34:Q34)</f>
        <v>4202251</v>
      </c>
      <c r="J34" s="70">
        <v>1400915</v>
      </c>
      <c r="K34" s="70">
        <v>48000</v>
      </c>
      <c r="L34" s="70">
        <v>0</v>
      </c>
      <c r="M34" s="70">
        <v>2753336</v>
      </c>
      <c r="N34" s="70">
        <v>0</v>
      </c>
      <c r="O34" s="70">
        <v>0</v>
      </c>
      <c r="P34" s="70">
        <v>0</v>
      </c>
      <c r="Q34" s="125">
        <v>0</v>
      </c>
      <c r="R34" s="71">
        <v>455083</v>
      </c>
      <c r="S34" s="85">
        <f>H34-(J34+K34+L34)</f>
        <v>3208419</v>
      </c>
      <c r="T34" s="87">
        <f>(J34+K34+L34)*100/I34</f>
        <v>34.47949682206037</v>
      </c>
      <c r="U34" s="71">
        <v>238746</v>
      </c>
      <c r="V34" s="118"/>
      <c r="W34" s="54"/>
      <c r="X34" s="54"/>
      <c r="Y34" s="54"/>
      <c r="Z34" s="54"/>
      <c r="AA34" s="54"/>
    </row>
    <row r="35" spans="1:27" s="1" customFormat="1" ht="15.75" customHeight="1">
      <c r="A35" s="30" t="s">
        <v>142</v>
      </c>
      <c r="B35" s="171" t="s">
        <v>156</v>
      </c>
      <c r="C35" s="85">
        <f>SUM(C36:C41)</f>
        <v>207394455</v>
      </c>
      <c r="D35" s="85">
        <f aca="true" t="shared" si="11" ref="D35:R35">SUM(D36:D41)</f>
        <v>164398601</v>
      </c>
      <c r="E35" s="85">
        <f t="shared" si="11"/>
        <v>42995854</v>
      </c>
      <c r="F35" s="85">
        <f t="shared" si="11"/>
        <v>9095019</v>
      </c>
      <c r="G35" s="85">
        <f t="shared" si="11"/>
        <v>0</v>
      </c>
      <c r="H35" s="85">
        <f t="shared" si="11"/>
        <v>198299436</v>
      </c>
      <c r="I35" s="85">
        <f t="shared" si="11"/>
        <v>110477093</v>
      </c>
      <c r="J35" s="85">
        <f t="shared" si="11"/>
        <v>23877751</v>
      </c>
      <c r="K35" s="85">
        <f t="shared" si="11"/>
        <v>8064259</v>
      </c>
      <c r="L35" s="85">
        <f t="shared" si="11"/>
        <v>0</v>
      </c>
      <c r="M35" s="85">
        <f t="shared" si="11"/>
        <v>74531385</v>
      </c>
      <c r="N35" s="85">
        <f t="shared" si="11"/>
        <v>4003698</v>
      </c>
      <c r="O35" s="85">
        <f t="shared" si="11"/>
        <v>0</v>
      </c>
      <c r="P35" s="85">
        <f t="shared" si="11"/>
        <v>0</v>
      </c>
      <c r="Q35" s="85">
        <f t="shared" si="11"/>
        <v>0</v>
      </c>
      <c r="R35" s="85">
        <f t="shared" si="11"/>
        <v>87822343</v>
      </c>
      <c r="S35" s="85">
        <f t="shared" si="3"/>
        <v>166357426</v>
      </c>
      <c r="T35" s="87">
        <f t="shared" si="1"/>
        <v>28.91279009305576</v>
      </c>
      <c r="U35" s="85">
        <f>SUM(U36:U41)</f>
        <v>60415388</v>
      </c>
      <c r="V35" s="118" t="s">
        <v>224</v>
      </c>
      <c r="W35" s="54"/>
      <c r="X35" s="54"/>
      <c r="Y35" s="54"/>
      <c r="Z35" s="54"/>
      <c r="AA35" s="54"/>
    </row>
    <row r="36" spans="1:27" s="1" customFormat="1" ht="15.75" customHeight="1">
      <c r="A36" s="41" t="s">
        <v>29</v>
      </c>
      <c r="B36" s="59" t="s">
        <v>108</v>
      </c>
      <c r="C36" s="85">
        <f aca="true" t="shared" si="12" ref="C36:C41">D36+E36</f>
        <v>134901539</v>
      </c>
      <c r="D36" s="70">
        <v>118709627</v>
      </c>
      <c r="E36" s="85">
        <f aca="true" t="shared" si="13" ref="E36:E41">F36+H36-D36</f>
        <v>16191912</v>
      </c>
      <c r="F36" s="70">
        <v>336716</v>
      </c>
      <c r="G36" s="70"/>
      <c r="H36" s="85">
        <f aca="true" t="shared" si="14" ref="H36:H41">I36+R36</f>
        <v>134564823</v>
      </c>
      <c r="I36" s="85">
        <f aca="true" t="shared" si="15" ref="I36:I41">SUM(J36:Q36)</f>
        <v>78347463</v>
      </c>
      <c r="J36" s="70">
        <v>12676519</v>
      </c>
      <c r="K36" s="70">
        <v>6638185</v>
      </c>
      <c r="L36" s="70">
        <v>0</v>
      </c>
      <c r="M36" s="70">
        <v>56251009</v>
      </c>
      <c r="N36" s="70">
        <v>2781750</v>
      </c>
      <c r="O36" s="70">
        <v>0</v>
      </c>
      <c r="P36" s="70">
        <v>0</v>
      </c>
      <c r="Q36" s="125">
        <v>0</v>
      </c>
      <c r="R36" s="71">
        <v>56217360</v>
      </c>
      <c r="S36" s="85">
        <f>H36-(J36+K36+L36)</f>
        <v>115250119</v>
      </c>
      <c r="T36" s="87">
        <f>(J36+K36+L36)*100/I36</f>
        <v>24.65262212766226</v>
      </c>
      <c r="U36" s="71">
        <v>42008189</v>
      </c>
      <c r="V36" s="118"/>
      <c r="W36" s="54"/>
      <c r="X36" s="54"/>
      <c r="Y36" s="54"/>
      <c r="Z36" s="54"/>
      <c r="AA36" s="54"/>
    </row>
    <row r="37" spans="1:27" s="1" customFormat="1" ht="15.75" customHeight="1">
      <c r="A37" s="41" t="s">
        <v>30</v>
      </c>
      <c r="B37" s="59" t="s">
        <v>109</v>
      </c>
      <c r="C37" s="85">
        <f t="shared" si="12"/>
        <v>13117039</v>
      </c>
      <c r="D37" s="70">
        <v>5135810</v>
      </c>
      <c r="E37" s="85">
        <f t="shared" si="13"/>
        <v>7981229</v>
      </c>
      <c r="F37" s="70">
        <v>364242</v>
      </c>
      <c r="G37" s="70"/>
      <c r="H37" s="85">
        <f t="shared" si="14"/>
        <v>12752797</v>
      </c>
      <c r="I37" s="85">
        <f t="shared" si="15"/>
        <v>4674381</v>
      </c>
      <c r="J37" s="70">
        <v>2870663</v>
      </c>
      <c r="K37" s="70">
        <v>108876</v>
      </c>
      <c r="L37" s="70">
        <v>0</v>
      </c>
      <c r="M37" s="70">
        <v>1694842</v>
      </c>
      <c r="N37" s="70">
        <v>0</v>
      </c>
      <c r="O37" s="70">
        <v>0</v>
      </c>
      <c r="P37" s="70">
        <v>0</v>
      </c>
      <c r="Q37" s="125">
        <v>0</v>
      </c>
      <c r="R37" s="71">
        <v>8078416</v>
      </c>
      <c r="S37" s="85">
        <f t="shared" si="3"/>
        <v>9773258</v>
      </c>
      <c r="T37" s="87">
        <f t="shared" si="1"/>
        <v>63.74189438130953</v>
      </c>
      <c r="U37" s="71">
        <v>778638</v>
      </c>
      <c r="V37" s="118"/>
      <c r="W37" s="54"/>
      <c r="X37" s="54"/>
      <c r="Y37" s="54"/>
      <c r="Z37" s="54"/>
      <c r="AA37" s="54"/>
    </row>
    <row r="38" spans="1:27" s="1" customFormat="1" ht="15.75" customHeight="1">
      <c r="A38" s="41" t="s">
        <v>31</v>
      </c>
      <c r="B38" s="59" t="s">
        <v>134</v>
      </c>
      <c r="C38" s="85">
        <f t="shared" si="12"/>
        <v>29729920</v>
      </c>
      <c r="D38" s="70">
        <v>19075206</v>
      </c>
      <c r="E38" s="85">
        <f t="shared" si="13"/>
        <v>10654714</v>
      </c>
      <c r="F38" s="70">
        <v>6162580</v>
      </c>
      <c r="G38" s="70"/>
      <c r="H38" s="85">
        <f t="shared" si="14"/>
        <v>23567340</v>
      </c>
      <c r="I38" s="85">
        <f t="shared" si="15"/>
        <v>9678024</v>
      </c>
      <c r="J38" s="70">
        <v>2158002</v>
      </c>
      <c r="K38" s="70">
        <v>1033006</v>
      </c>
      <c r="L38" s="70">
        <v>0</v>
      </c>
      <c r="M38" s="70">
        <v>6487016</v>
      </c>
      <c r="N38" s="70">
        <v>0</v>
      </c>
      <c r="O38" s="70">
        <v>0</v>
      </c>
      <c r="P38" s="70">
        <v>0</v>
      </c>
      <c r="Q38" s="125">
        <v>0</v>
      </c>
      <c r="R38" s="71">
        <v>13889316</v>
      </c>
      <c r="S38" s="85">
        <f t="shared" si="3"/>
        <v>20376332</v>
      </c>
      <c r="T38" s="87">
        <f t="shared" si="1"/>
        <v>32.971689262188235</v>
      </c>
      <c r="U38" s="71">
        <v>9145235</v>
      </c>
      <c r="V38" s="118"/>
      <c r="W38" s="54"/>
      <c r="X38" s="54"/>
      <c r="Y38" s="54"/>
      <c r="Z38" s="54"/>
      <c r="AA38" s="54"/>
    </row>
    <row r="39" spans="1:27" s="1" customFormat="1" ht="15.75" customHeight="1">
      <c r="A39" s="41" t="s">
        <v>38</v>
      </c>
      <c r="B39" s="59" t="s">
        <v>208</v>
      </c>
      <c r="C39" s="85">
        <f t="shared" si="12"/>
        <v>19313548</v>
      </c>
      <c r="D39" s="70">
        <v>16455749</v>
      </c>
      <c r="E39" s="85">
        <f t="shared" si="13"/>
        <v>2857799</v>
      </c>
      <c r="F39" s="70">
        <v>670426</v>
      </c>
      <c r="G39" s="70"/>
      <c r="H39" s="85">
        <f t="shared" si="14"/>
        <v>18643122</v>
      </c>
      <c r="I39" s="85">
        <f t="shared" si="15"/>
        <v>9840555</v>
      </c>
      <c r="J39" s="70">
        <v>3410425</v>
      </c>
      <c r="K39" s="70">
        <v>203974</v>
      </c>
      <c r="L39" s="70">
        <v>0</v>
      </c>
      <c r="M39" s="70">
        <v>5004208</v>
      </c>
      <c r="N39" s="70">
        <v>1221948</v>
      </c>
      <c r="O39" s="70">
        <v>0</v>
      </c>
      <c r="P39" s="70">
        <v>0</v>
      </c>
      <c r="Q39" s="125">
        <v>0</v>
      </c>
      <c r="R39" s="71">
        <v>8802567</v>
      </c>
      <c r="S39" s="85">
        <f t="shared" si="3"/>
        <v>15028723</v>
      </c>
      <c r="T39" s="87">
        <f t="shared" si="1"/>
        <v>36.7296255140081</v>
      </c>
      <c r="U39" s="71">
        <v>8103490</v>
      </c>
      <c r="V39" s="118"/>
      <c r="W39" s="54"/>
      <c r="X39" s="54"/>
      <c r="Y39" s="54"/>
      <c r="Z39" s="54"/>
      <c r="AA39" s="54"/>
    </row>
    <row r="40" spans="1:27" s="1" customFormat="1" ht="15.75" customHeight="1">
      <c r="A40" s="41" t="s">
        <v>39</v>
      </c>
      <c r="B40" s="59" t="s">
        <v>203</v>
      </c>
      <c r="C40" s="85">
        <f t="shared" si="12"/>
        <v>9788608</v>
      </c>
      <c r="D40" s="70">
        <v>5017709</v>
      </c>
      <c r="E40" s="85">
        <f t="shared" si="13"/>
        <v>4770899</v>
      </c>
      <c r="F40" s="70">
        <v>1561055</v>
      </c>
      <c r="G40" s="70"/>
      <c r="H40" s="85">
        <f t="shared" si="14"/>
        <v>8227553</v>
      </c>
      <c r="I40" s="85">
        <f t="shared" si="15"/>
        <v>7392869</v>
      </c>
      <c r="J40" s="70">
        <v>2517040</v>
      </c>
      <c r="K40" s="70">
        <v>75718</v>
      </c>
      <c r="L40" s="70">
        <v>0</v>
      </c>
      <c r="M40" s="70">
        <v>4800111</v>
      </c>
      <c r="N40" s="70">
        <v>0</v>
      </c>
      <c r="O40" s="70">
        <v>0</v>
      </c>
      <c r="P40" s="70">
        <v>0</v>
      </c>
      <c r="Q40" s="125">
        <v>0</v>
      </c>
      <c r="R40" s="71">
        <v>834684</v>
      </c>
      <c r="S40" s="85">
        <f>H40-(J40+K40+L40)</f>
        <v>5634795</v>
      </c>
      <c r="T40" s="87">
        <f>(J40+K40+L40)*100/I40</f>
        <v>35.07106645606733</v>
      </c>
      <c r="U40" s="71">
        <v>379836</v>
      </c>
      <c r="V40" s="118"/>
      <c r="W40" s="54"/>
      <c r="X40" s="54"/>
      <c r="Y40" s="54"/>
      <c r="Z40" s="54"/>
      <c r="AA40" s="54"/>
    </row>
    <row r="41" spans="1:27" s="1" customFormat="1" ht="15.75" customHeight="1">
      <c r="A41" s="41" t="s">
        <v>40</v>
      </c>
      <c r="B41" s="59" t="s">
        <v>125</v>
      </c>
      <c r="C41" s="85">
        <f t="shared" si="12"/>
        <v>543801</v>
      </c>
      <c r="D41" s="70">
        <v>4500</v>
      </c>
      <c r="E41" s="85">
        <f t="shared" si="13"/>
        <v>539301</v>
      </c>
      <c r="F41" s="70">
        <v>0</v>
      </c>
      <c r="G41" s="70"/>
      <c r="H41" s="85">
        <f t="shared" si="14"/>
        <v>543801</v>
      </c>
      <c r="I41" s="85">
        <f t="shared" si="15"/>
        <v>543801</v>
      </c>
      <c r="J41" s="70">
        <v>245102</v>
      </c>
      <c r="K41" s="70">
        <v>4500</v>
      </c>
      <c r="L41" s="70">
        <v>0</v>
      </c>
      <c r="M41" s="70">
        <v>294199</v>
      </c>
      <c r="N41" s="70">
        <v>0</v>
      </c>
      <c r="O41" s="70">
        <v>0</v>
      </c>
      <c r="P41" s="70">
        <v>0</v>
      </c>
      <c r="Q41" s="125">
        <v>0</v>
      </c>
      <c r="R41" s="71">
        <v>0</v>
      </c>
      <c r="S41" s="85">
        <f>H41-(J41+K41+L41)</f>
        <v>294199</v>
      </c>
      <c r="T41" s="87">
        <f>(J41+K41+L41)*100/I41</f>
        <v>45.89951103436735</v>
      </c>
      <c r="U41" s="71">
        <v>0</v>
      </c>
      <c r="V41" s="118"/>
      <c r="W41" s="54"/>
      <c r="X41" s="54"/>
      <c r="Y41" s="54"/>
      <c r="Z41" s="54"/>
      <c r="AA41" s="54"/>
    </row>
    <row r="42" spans="1:27" s="1" customFormat="1" ht="15.75" customHeight="1">
      <c r="A42" s="30" t="s">
        <v>143</v>
      </c>
      <c r="B42" s="171" t="s">
        <v>157</v>
      </c>
      <c r="C42" s="85">
        <f aca="true" t="shared" si="16" ref="C42:R42">SUM(C43:C44)</f>
        <v>55787130</v>
      </c>
      <c r="D42" s="85">
        <f t="shared" si="16"/>
        <v>39677718</v>
      </c>
      <c r="E42" s="85">
        <f t="shared" si="16"/>
        <v>16109412</v>
      </c>
      <c r="F42" s="85">
        <f t="shared" si="16"/>
        <v>3599847</v>
      </c>
      <c r="G42" s="85">
        <f t="shared" si="16"/>
        <v>0</v>
      </c>
      <c r="H42" s="85">
        <f t="shared" si="16"/>
        <v>52187283</v>
      </c>
      <c r="I42" s="85">
        <f t="shared" si="16"/>
        <v>30488786</v>
      </c>
      <c r="J42" s="85">
        <f t="shared" si="16"/>
        <v>7216964</v>
      </c>
      <c r="K42" s="85">
        <f t="shared" si="16"/>
        <v>211809</v>
      </c>
      <c r="L42" s="85">
        <f t="shared" si="16"/>
        <v>0</v>
      </c>
      <c r="M42" s="85">
        <f t="shared" si="16"/>
        <v>22947125</v>
      </c>
      <c r="N42" s="85">
        <f t="shared" si="16"/>
        <v>112888</v>
      </c>
      <c r="O42" s="85">
        <f t="shared" si="16"/>
        <v>0</v>
      </c>
      <c r="P42" s="85">
        <f t="shared" si="16"/>
        <v>0</v>
      </c>
      <c r="Q42" s="85">
        <f t="shared" si="16"/>
        <v>0</v>
      </c>
      <c r="R42" s="85">
        <f t="shared" si="16"/>
        <v>21698497</v>
      </c>
      <c r="S42" s="85">
        <f t="shared" si="3"/>
        <v>44758510</v>
      </c>
      <c r="T42" s="87">
        <f t="shared" si="1"/>
        <v>24.36559133577834</v>
      </c>
      <c r="U42" s="85">
        <f>SUM(U43:U44)</f>
        <v>5468528</v>
      </c>
      <c r="V42" s="118" t="s">
        <v>225</v>
      </c>
      <c r="W42" s="54"/>
      <c r="X42" s="54"/>
      <c r="Y42" s="54"/>
      <c r="Z42" s="54"/>
      <c r="AA42" s="54"/>
    </row>
    <row r="43" spans="1:27" s="1" customFormat="1" ht="15.75" customHeight="1">
      <c r="A43" s="41" t="s">
        <v>29</v>
      </c>
      <c r="B43" s="60" t="s">
        <v>169</v>
      </c>
      <c r="C43" s="85">
        <f>D43+E43</f>
        <v>21398086</v>
      </c>
      <c r="D43" s="70">
        <v>10992927</v>
      </c>
      <c r="E43" s="85">
        <f>F43+H43-D43</f>
        <v>10405159</v>
      </c>
      <c r="F43" s="70">
        <v>3170319</v>
      </c>
      <c r="G43" s="70"/>
      <c r="H43" s="85">
        <f>I43+R43</f>
        <v>18227767</v>
      </c>
      <c r="I43" s="85">
        <f>SUM(J43:Q43)</f>
        <v>13510422</v>
      </c>
      <c r="J43" s="70">
        <v>4109229</v>
      </c>
      <c r="K43" s="70">
        <v>188486</v>
      </c>
      <c r="L43" s="70">
        <v>0</v>
      </c>
      <c r="M43" s="70">
        <v>9212707</v>
      </c>
      <c r="N43" s="70">
        <v>0</v>
      </c>
      <c r="O43" s="70">
        <v>0</v>
      </c>
      <c r="P43" s="70">
        <v>0</v>
      </c>
      <c r="Q43" s="125">
        <v>0</v>
      </c>
      <c r="R43" s="71">
        <v>4717345</v>
      </c>
      <c r="S43" s="85">
        <f t="shared" si="3"/>
        <v>13930052</v>
      </c>
      <c r="T43" s="87">
        <f>(J43+K43+L43)*100/I43</f>
        <v>31.810368321581667</v>
      </c>
      <c r="U43" s="71">
        <v>391999</v>
      </c>
      <c r="V43" s="118"/>
      <c r="W43" s="54"/>
      <c r="X43" s="54"/>
      <c r="Y43" s="54"/>
      <c r="Z43" s="54"/>
      <c r="AA43" s="54"/>
    </row>
    <row r="44" spans="1:27" s="1" customFormat="1" ht="15.75" customHeight="1">
      <c r="A44" s="41" t="s">
        <v>30</v>
      </c>
      <c r="B44" s="55" t="s">
        <v>110</v>
      </c>
      <c r="C44" s="85">
        <f>D44+E44</f>
        <v>34389044</v>
      </c>
      <c r="D44" s="70">
        <v>28684791</v>
      </c>
      <c r="E44" s="85">
        <f>F44+H44-D44</f>
        <v>5704253</v>
      </c>
      <c r="F44" s="70">
        <v>429528</v>
      </c>
      <c r="G44" s="70"/>
      <c r="H44" s="85">
        <f>I44+R44</f>
        <v>33959516</v>
      </c>
      <c r="I44" s="85">
        <f>SUM(J44:Q44)</f>
        <v>16978364</v>
      </c>
      <c r="J44" s="70">
        <v>3107735</v>
      </c>
      <c r="K44" s="70">
        <v>23323</v>
      </c>
      <c r="L44" s="70">
        <v>0</v>
      </c>
      <c r="M44" s="70">
        <v>13734418</v>
      </c>
      <c r="N44" s="70">
        <v>112888</v>
      </c>
      <c r="O44" s="70">
        <v>0</v>
      </c>
      <c r="P44" s="70">
        <v>0</v>
      </c>
      <c r="Q44" s="125">
        <v>0</v>
      </c>
      <c r="R44" s="71">
        <v>16981152</v>
      </c>
      <c r="S44" s="85">
        <f>H44-(J44+K44+L44)</f>
        <v>30828458</v>
      </c>
      <c r="T44" s="87">
        <f>(J44+K44+L44)*100/I44</f>
        <v>18.44145878837325</v>
      </c>
      <c r="U44" s="71">
        <v>5076529</v>
      </c>
      <c r="V44" s="118"/>
      <c r="W44" s="54"/>
      <c r="X44" s="54"/>
      <c r="Y44" s="54"/>
      <c r="Z44" s="54"/>
      <c r="AA44" s="54"/>
    </row>
    <row r="45" spans="1:27" s="1" customFormat="1" ht="15.75" customHeight="1">
      <c r="A45" s="30" t="s">
        <v>144</v>
      </c>
      <c r="B45" s="171" t="s">
        <v>158</v>
      </c>
      <c r="C45" s="85">
        <f aca="true" t="shared" si="17" ref="C45:R45">SUM(C46:C50)</f>
        <v>108024716</v>
      </c>
      <c r="D45" s="85">
        <f t="shared" si="17"/>
        <v>67585288</v>
      </c>
      <c r="E45" s="85">
        <f t="shared" si="17"/>
        <v>40439428</v>
      </c>
      <c r="F45" s="85">
        <f t="shared" si="17"/>
        <v>779564</v>
      </c>
      <c r="G45" s="85">
        <f t="shared" si="17"/>
        <v>0</v>
      </c>
      <c r="H45" s="85">
        <f t="shared" si="17"/>
        <v>107245152</v>
      </c>
      <c r="I45" s="85">
        <f t="shared" si="17"/>
        <v>75683616</v>
      </c>
      <c r="J45" s="85">
        <f t="shared" si="17"/>
        <v>17639627</v>
      </c>
      <c r="K45" s="85">
        <f t="shared" si="17"/>
        <v>6641940</v>
      </c>
      <c r="L45" s="85">
        <f t="shared" si="17"/>
        <v>0</v>
      </c>
      <c r="M45" s="85">
        <f t="shared" si="17"/>
        <v>50195956</v>
      </c>
      <c r="N45" s="85">
        <f t="shared" si="17"/>
        <v>1206093</v>
      </c>
      <c r="O45" s="85">
        <f t="shared" si="17"/>
        <v>0</v>
      </c>
      <c r="P45" s="85">
        <f t="shared" si="17"/>
        <v>0</v>
      </c>
      <c r="Q45" s="85">
        <f t="shared" si="17"/>
        <v>0</v>
      </c>
      <c r="R45" s="85">
        <f t="shared" si="17"/>
        <v>31561536</v>
      </c>
      <c r="S45" s="85">
        <f t="shared" si="3"/>
        <v>82963585</v>
      </c>
      <c r="T45" s="87">
        <f t="shared" si="1"/>
        <v>32.082990062208445</v>
      </c>
      <c r="U45" s="85">
        <f>SUM(U46:U50)</f>
        <v>11353646</v>
      </c>
      <c r="V45" s="118" t="s">
        <v>225</v>
      </c>
      <c r="W45" s="54"/>
      <c r="X45" s="54"/>
      <c r="Y45" s="54"/>
      <c r="Z45" s="54"/>
      <c r="AA45" s="54"/>
    </row>
    <row r="46" spans="1:27" s="1" customFormat="1" ht="15.75" customHeight="1">
      <c r="A46" s="41" t="s">
        <v>29</v>
      </c>
      <c r="B46" s="82" t="s">
        <v>111</v>
      </c>
      <c r="C46" s="85">
        <f>D46+E46</f>
        <v>14508761</v>
      </c>
      <c r="D46" s="70">
        <v>10660178</v>
      </c>
      <c r="E46" s="85">
        <f>F46+H46-D46</f>
        <v>3848583</v>
      </c>
      <c r="F46" s="77">
        <v>88850</v>
      </c>
      <c r="G46" s="70"/>
      <c r="H46" s="85">
        <f>I46+R46</f>
        <v>14419911</v>
      </c>
      <c r="I46" s="85">
        <f>SUM(J46:Q46)</f>
        <v>10887405</v>
      </c>
      <c r="J46" s="77">
        <v>2488095</v>
      </c>
      <c r="K46" s="77">
        <v>365118</v>
      </c>
      <c r="L46" s="77">
        <v>0</v>
      </c>
      <c r="M46" s="77">
        <v>7863780</v>
      </c>
      <c r="N46" s="77">
        <v>170412</v>
      </c>
      <c r="O46" s="77">
        <v>0</v>
      </c>
      <c r="P46" s="77">
        <v>0</v>
      </c>
      <c r="Q46" s="77">
        <v>0</v>
      </c>
      <c r="R46" s="77">
        <v>3532506</v>
      </c>
      <c r="S46" s="85">
        <f t="shared" si="3"/>
        <v>11566698</v>
      </c>
      <c r="T46" s="87">
        <f t="shared" si="1"/>
        <v>26.206547841290003</v>
      </c>
      <c r="U46" s="71">
        <v>1667768</v>
      </c>
      <c r="V46" s="118"/>
      <c r="W46" s="54"/>
      <c r="X46" s="54"/>
      <c r="Y46" s="54"/>
      <c r="Z46" s="54"/>
      <c r="AA46" s="54"/>
    </row>
    <row r="47" spans="1:27" s="1" customFormat="1" ht="15.75" customHeight="1">
      <c r="A47" s="41" t="s">
        <v>30</v>
      </c>
      <c r="B47" s="60" t="s">
        <v>112</v>
      </c>
      <c r="C47" s="85">
        <f>D47+E47</f>
        <v>17706849</v>
      </c>
      <c r="D47" s="70">
        <v>6366388</v>
      </c>
      <c r="E47" s="85">
        <f>F47+H47-D47</f>
        <v>11340461</v>
      </c>
      <c r="F47" s="77">
        <v>0</v>
      </c>
      <c r="G47" s="70"/>
      <c r="H47" s="85">
        <f>I47+R47</f>
        <v>17706849</v>
      </c>
      <c r="I47" s="85">
        <f>SUM(J47:Q47)</f>
        <v>8941911</v>
      </c>
      <c r="J47" s="77">
        <v>2027057</v>
      </c>
      <c r="K47" s="77">
        <v>44253</v>
      </c>
      <c r="L47" s="77">
        <v>0</v>
      </c>
      <c r="M47" s="77">
        <v>6870601</v>
      </c>
      <c r="N47" s="77">
        <v>0</v>
      </c>
      <c r="O47" s="77">
        <v>0</v>
      </c>
      <c r="P47" s="77">
        <v>0</v>
      </c>
      <c r="Q47" s="77">
        <v>0</v>
      </c>
      <c r="R47" s="77">
        <v>8764938</v>
      </c>
      <c r="S47" s="85">
        <f t="shared" si="3"/>
        <v>15635539</v>
      </c>
      <c r="T47" s="87">
        <f t="shared" si="1"/>
        <v>23.164064146914455</v>
      </c>
      <c r="U47" s="71">
        <v>7523465</v>
      </c>
      <c r="V47" s="118"/>
      <c r="W47" s="54"/>
      <c r="X47" s="54"/>
      <c r="Y47" s="54"/>
      <c r="Z47" s="54"/>
      <c r="AA47" s="54"/>
    </row>
    <row r="48" spans="1:27" s="1" customFormat="1" ht="15.75" customHeight="1">
      <c r="A48" s="41" t="s">
        <v>31</v>
      </c>
      <c r="B48" s="60" t="s">
        <v>180</v>
      </c>
      <c r="C48" s="85">
        <f>D48+E48</f>
        <v>20503940</v>
      </c>
      <c r="D48" s="70">
        <v>10420495</v>
      </c>
      <c r="E48" s="85">
        <f>F48+H48-D48</f>
        <v>10083445</v>
      </c>
      <c r="F48" s="77">
        <v>588264</v>
      </c>
      <c r="G48" s="70"/>
      <c r="H48" s="85">
        <f>I48+R48</f>
        <v>19915676</v>
      </c>
      <c r="I48" s="85">
        <f>SUM(J48:Q48)</f>
        <v>14589212</v>
      </c>
      <c r="J48" s="77">
        <v>4983266</v>
      </c>
      <c r="K48" s="77">
        <v>751725</v>
      </c>
      <c r="L48" s="77">
        <v>0</v>
      </c>
      <c r="M48" s="77">
        <v>8756694</v>
      </c>
      <c r="N48" s="77">
        <v>97527</v>
      </c>
      <c r="O48" s="77">
        <v>0</v>
      </c>
      <c r="P48" s="77">
        <v>0</v>
      </c>
      <c r="Q48" s="77">
        <v>0</v>
      </c>
      <c r="R48" s="77">
        <v>5326464</v>
      </c>
      <c r="S48" s="85">
        <f t="shared" si="3"/>
        <v>14180685</v>
      </c>
      <c r="T48" s="87">
        <f t="shared" si="1"/>
        <v>39.30980645150677</v>
      </c>
      <c r="U48" s="71">
        <v>1547580</v>
      </c>
      <c r="V48" s="118"/>
      <c r="W48" s="54"/>
      <c r="X48" s="54"/>
      <c r="Y48" s="54"/>
      <c r="Z48" s="54"/>
      <c r="AA48" s="54"/>
    </row>
    <row r="49" spans="1:27" s="1" customFormat="1" ht="15.75" customHeight="1">
      <c r="A49" s="41" t="s">
        <v>38</v>
      </c>
      <c r="B49" s="60" t="s">
        <v>114</v>
      </c>
      <c r="C49" s="85">
        <f>D49+E49</f>
        <v>32004075</v>
      </c>
      <c r="D49" s="70">
        <v>20076212</v>
      </c>
      <c r="E49" s="85">
        <f>F49+H49-D49</f>
        <v>11927863</v>
      </c>
      <c r="F49" s="77">
        <v>102450</v>
      </c>
      <c r="G49" s="70"/>
      <c r="H49" s="85">
        <f>I49+R49</f>
        <v>31901625</v>
      </c>
      <c r="I49" s="85">
        <f>SUM(J49:Q49)</f>
        <v>29873849</v>
      </c>
      <c r="J49" s="77">
        <v>5698962</v>
      </c>
      <c r="K49" s="77">
        <v>4039195</v>
      </c>
      <c r="L49" s="77">
        <v>0</v>
      </c>
      <c r="M49" s="77">
        <v>19369744</v>
      </c>
      <c r="N49" s="77">
        <v>765948</v>
      </c>
      <c r="O49" s="77">
        <v>0</v>
      </c>
      <c r="P49" s="77">
        <v>0</v>
      </c>
      <c r="Q49" s="77">
        <v>0</v>
      </c>
      <c r="R49" s="77">
        <v>2027776</v>
      </c>
      <c r="S49" s="85">
        <f aca="true" t="shared" si="18" ref="S49:S55">H49-(J49+K49+L49)</f>
        <v>22163468</v>
      </c>
      <c r="T49" s="87">
        <f aca="true" t="shared" si="19" ref="T49:T55">(J49+K49+L49)*100/I49</f>
        <v>32.59759731663637</v>
      </c>
      <c r="U49" s="71">
        <v>614833</v>
      </c>
      <c r="V49" s="118"/>
      <c r="W49" s="54"/>
      <c r="X49" s="54"/>
      <c r="Y49" s="54"/>
      <c r="Z49" s="54"/>
      <c r="AA49" s="54"/>
    </row>
    <row r="50" spans="1:27" s="1" customFormat="1" ht="15.75" customHeight="1">
      <c r="A50" s="41" t="s">
        <v>39</v>
      </c>
      <c r="B50" s="60" t="s">
        <v>209</v>
      </c>
      <c r="C50" s="85">
        <f>D50+E50</f>
        <v>23301091</v>
      </c>
      <c r="D50" s="70">
        <v>20062015</v>
      </c>
      <c r="E50" s="85">
        <f>F50+H50-D50</f>
        <v>3239076</v>
      </c>
      <c r="F50" s="77">
        <v>0</v>
      </c>
      <c r="G50" s="70"/>
      <c r="H50" s="85">
        <f>I50+R50</f>
        <v>23301091</v>
      </c>
      <c r="I50" s="85">
        <f>SUM(J50:Q50)</f>
        <v>11391239</v>
      </c>
      <c r="J50" s="77">
        <v>2442247</v>
      </c>
      <c r="K50" s="77">
        <v>1441649</v>
      </c>
      <c r="L50" s="77">
        <v>0</v>
      </c>
      <c r="M50" s="77">
        <v>7335137</v>
      </c>
      <c r="N50" s="77">
        <v>172206</v>
      </c>
      <c r="O50" s="77">
        <v>0</v>
      </c>
      <c r="P50" s="77">
        <v>0</v>
      </c>
      <c r="Q50" s="77">
        <v>0</v>
      </c>
      <c r="R50" s="77">
        <v>11909852</v>
      </c>
      <c r="S50" s="85">
        <f t="shared" si="18"/>
        <v>19417195</v>
      </c>
      <c r="T50" s="87">
        <f t="shared" si="19"/>
        <v>34.09546582246233</v>
      </c>
      <c r="U50" s="71"/>
      <c r="V50" s="118"/>
      <c r="W50" s="54"/>
      <c r="X50" s="54"/>
      <c r="Y50" s="54"/>
      <c r="Z50" s="54"/>
      <c r="AA50" s="54"/>
    </row>
    <row r="51" spans="1:27" s="1" customFormat="1" ht="15.75" customHeight="1">
      <c r="A51" s="30" t="s">
        <v>145</v>
      </c>
      <c r="B51" s="171" t="s">
        <v>2</v>
      </c>
      <c r="C51" s="85">
        <f aca="true" t="shared" si="20" ref="C51:R51">SUM(C52:C55)</f>
        <v>63189599</v>
      </c>
      <c r="D51" s="85">
        <f t="shared" si="20"/>
        <v>38675204</v>
      </c>
      <c r="E51" s="85">
        <f t="shared" si="20"/>
        <v>24514395</v>
      </c>
      <c r="F51" s="85">
        <f t="shared" si="20"/>
        <v>24561</v>
      </c>
      <c r="G51" s="85">
        <f t="shared" si="20"/>
        <v>0</v>
      </c>
      <c r="H51" s="85">
        <f t="shared" si="20"/>
        <v>63165038</v>
      </c>
      <c r="I51" s="85">
        <f t="shared" si="20"/>
        <v>50485705</v>
      </c>
      <c r="J51" s="85">
        <f t="shared" si="20"/>
        <v>15106421</v>
      </c>
      <c r="K51" s="85">
        <f t="shared" si="20"/>
        <v>2952632</v>
      </c>
      <c r="L51" s="85">
        <f t="shared" si="20"/>
        <v>6800</v>
      </c>
      <c r="M51" s="85">
        <f t="shared" si="20"/>
        <v>32111735</v>
      </c>
      <c r="N51" s="85">
        <f t="shared" si="20"/>
        <v>308117</v>
      </c>
      <c r="O51" s="85">
        <f t="shared" si="20"/>
        <v>0</v>
      </c>
      <c r="P51" s="85">
        <f t="shared" si="20"/>
        <v>0</v>
      </c>
      <c r="Q51" s="85">
        <f t="shared" si="20"/>
        <v>0</v>
      </c>
      <c r="R51" s="85">
        <f t="shared" si="20"/>
        <v>12679333</v>
      </c>
      <c r="S51" s="85">
        <f t="shared" si="18"/>
        <v>45099185</v>
      </c>
      <c r="T51" s="87">
        <f t="shared" si="19"/>
        <v>35.78409571580708</v>
      </c>
      <c r="U51" s="85">
        <f>SUM(U52:U55)</f>
        <v>2958489</v>
      </c>
      <c r="V51" s="118" t="s">
        <v>225</v>
      </c>
      <c r="W51" s="54"/>
      <c r="X51" s="54"/>
      <c r="Y51" s="54"/>
      <c r="Z51" s="54"/>
      <c r="AA51" s="54"/>
    </row>
    <row r="52" spans="1:27" s="1" customFormat="1" ht="15.75" customHeight="1">
      <c r="A52" s="41" t="s">
        <v>29</v>
      </c>
      <c r="B52" s="64" t="s">
        <v>138</v>
      </c>
      <c r="C52" s="85">
        <f>D52+E52</f>
        <v>8421480</v>
      </c>
      <c r="D52" s="70">
        <v>4277073</v>
      </c>
      <c r="E52" s="85">
        <f>F52+H52-D52</f>
        <v>4144407</v>
      </c>
      <c r="F52" s="70">
        <v>0</v>
      </c>
      <c r="G52" s="70"/>
      <c r="H52" s="85">
        <f>I52+R52</f>
        <v>8421480</v>
      </c>
      <c r="I52" s="85">
        <f>SUM(J52:Q52)</f>
        <v>7639375</v>
      </c>
      <c r="J52" s="70">
        <v>2130130</v>
      </c>
      <c r="K52" s="70">
        <v>733459</v>
      </c>
      <c r="L52" s="70">
        <v>0</v>
      </c>
      <c r="M52" s="70">
        <v>4570186</v>
      </c>
      <c r="N52" s="70">
        <v>205600</v>
      </c>
      <c r="O52" s="70">
        <v>0</v>
      </c>
      <c r="P52" s="70">
        <v>0</v>
      </c>
      <c r="Q52" s="125">
        <v>0</v>
      </c>
      <c r="R52" s="71">
        <v>782105</v>
      </c>
      <c r="S52" s="85">
        <f t="shared" si="18"/>
        <v>5557891</v>
      </c>
      <c r="T52" s="87">
        <f t="shared" si="19"/>
        <v>37.48459788922523</v>
      </c>
      <c r="U52" s="71">
        <v>542073</v>
      </c>
      <c r="V52" s="118"/>
      <c r="W52" s="54"/>
      <c r="X52" s="54"/>
      <c r="Y52" s="54"/>
      <c r="Z52" s="54"/>
      <c r="AA52" s="54"/>
    </row>
    <row r="53" spans="1:27" s="1" customFormat="1" ht="15.75" customHeight="1">
      <c r="A53" s="41" t="s">
        <v>30</v>
      </c>
      <c r="B53" s="64" t="s">
        <v>137</v>
      </c>
      <c r="C53" s="85">
        <f>D53+E53</f>
        <v>14974666</v>
      </c>
      <c r="D53" s="70">
        <v>9978224</v>
      </c>
      <c r="E53" s="85">
        <f>F53+H53-D53</f>
        <v>4996442</v>
      </c>
      <c r="F53" s="70">
        <v>201</v>
      </c>
      <c r="G53" s="70"/>
      <c r="H53" s="85">
        <f>I53+R53</f>
        <v>14974465</v>
      </c>
      <c r="I53" s="85">
        <f>SUM(J53:Q53)</f>
        <v>12251843</v>
      </c>
      <c r="J53" s="70">
        <v>3907868</v>
      </c>
      <c r="K53" s="70">
        <v>483941</v>
      </c>
      <c r="L53" s="70">
        <v>0</v>
      </c>
      <c r="M53" s="70">
        <v>7860034</v>
      </c>
      <c r="N53" s="70">
        <v>0</v>
      </c>
      <c r="O53" s="70">
        <v>0</v>
      </c>
      <c r="P53" s="70">
        <v>0</v>
      </c>
      <c r="Q53" s="125">
        <v>0</v>
      </c>
      <c r="R53" s="71">
        <v>2722622</v>
      </c>
      <c r="S53" s="85">
        <f t="shared" si="18"/>
        <v>10582656</v>
      </c>
      <c r="T53" s="87">
        <f t="shared" si="19"/>
        <v>35.84610903029038</v>
      </c>
      <c r="U53" s="71">
        <v>840430</v>
      </c>
      <c r="V53" s="118"/>
      <c r="W53" s="54"/>
      <c r="X53" s="54"/>
      <c r="Y53" s="54"/>
      <c r="Z53" s="54"/>
      <c r="AA53" s="54"/>
    </row>
    <row r="54" spans="1:27" s="1" customFormat="1" ht="15.75" customHeight="1">
      <c r="A54" s="41" t="s">
        <v>31</v>
      </c>
      <c r="B54" s="64" t="s">
        <v>139</v>
      </c>
      <c r="C54" s="85">
        <f>D54+E54</f>
        <v>28208318</v>
      </c>
      <c r="D54" s="70">
        <v>16449491</v>
      </c>
      <c r="E54" s="85">
        <f>F54+H54-D54</f>
        <v>11758827</v>
      </c>
      <c r="F54" s="70">
        <v>24360</v>
      </c>
      <c r="G54" s="70"/>
      <c r="H54" s="85">
        <f>I54+R54</f>
        <v>28183958</v>
      </c>
      <c r="I54" s="85">
        <f>SUM(J54:Q54)</f>
        <v>22132480</v>
      </c>
      <c r="J54" s="70">
        <v>6387253</v>
      </c>
      <c r="K54" s="70">
        <v>1148088</v>
      </c>
      <c r="L54" s="70">
        <v>6800</v>
      </c>
      <c r="M54" s="70">
        <v>14590339</v>
      </c>
      <c r="N54" s="70">
        <v>0</v>
      </c>
      <c r="O54" s="70">
        <v>0</v>
      </c>
      <c r="P54" s="70">
        <v>0</v>
      </c>
      <c r="Q54" s="125">
        <v>0</v>
      </c>
      <c r="R54" s="71">
        <v>6051478</v>
      </c>
      <c r="S54" s="85">
        <f>H54-(J54+K54+L54)</f>
        <v>20641817</v>
      </c>
      <c r="T54" s="87">
        <f>(J54+K54+L54)*100/I54</f>
        <v>34.077252074778784</v>
      </c>
      <c r="U54" s="71">
        <v>155009</v>
      </c>
      <c r="V54" s="118"/>
      <c r="W54" s="54"/>
      <c r="X54" s="54"/>
      <c r="Y54" s="54"/>
      <c r="Z54" s="54"/>
      <c r="AA54" s="54"/>
    </row>
    <row r="55" spans="1:27" s="1" customFormat="1" ht="15.75" customHeight="1">
      <c r="A55" s="41" t="s">
        <v>38</v>
      </c>
      <c r="B55" s="64" t="s">
        <v>213</v>
      </c>
      <c r="C55" s="85">
        <f>D55+E55</f>
        <v>11585135</v>
      </c>
      <c r="D55" s="70">
        <v>7970416</v>
      </c>
      <c r="E55" s="85">
        <f>F55+H55-D55</f>
        <v>3614719</v>
      </c>
      <c r="F55" s="70">
        <v>0</v>
      </c>
      <c r="G55" s="70"/>
      <c r="H55" s="85">
        <f>I55+R55</f>
        <v>11585135</v>
      </c>
      <c r="I55" s="85">
        <f>SUM(J55:Q55)</f>
        <v>8462007</v>
      </c>
      <c r="J55" s="70">
        <v>2681170</v>
      </c>
      <c r="K55" s="70">
        <v>587144</v>
      </c>
      <c r="L55" s="70">
        <v>0</v>
      </c>
      <c r="M55" s="70">
        <v>5091176</v>
      </c>
      <c r="N55" s="70">
        <v>102517</v>
      </c>
      <c r="O55" s="70">
        <v>0</v>
      </c>
      <c r="P55" s="70">
        <v>0</v>
      </c>
      <c r="Q55" s="125">
        <v>0</v>
      </c>
      <c r="R55" s="71">
        <v>3123128</v>
      </c>
      <c r="S55" s="85">
        <f t="shared" si="18"/>
        <v>8316821</v>
      </c>
      <c r="T55" s="87">
        <f t="shared" si="19"/>
        <v>38.62339040844566</v>
      </c>
      <c r="U55" s="71">
        <v>1420977</v>
      </c>
      <c r="V55" s="118"/>
      <c r="W55" s="54"/>
      <c r="X55" s="54"/>
      <c r="Y55" s="54"/>
      <c r="Z55" s="54"/>
      <c r="AA55" s="54"/>
    </row>
    <row r="56" spans="1:27" s="1" customFormat="1" ht="15.75" customHeight="1">
      <c r="A56" s="30" t="s">
        <v>146</v>
      </c>
      <c r="B56" s="171" t="s">
        <v>159</v>
      </c>
      <c r="C56" s="85">
        <f>SUM(C57:C60)</f>
        <v>36969077</v>
      </c>
      <c r="D56" s="85">
        <f aca="true" t="shared" si="21" ref="D56:R56">SUM(D57:D60)</f>
        <v>25333263</v>
      </c>
      <c r="E56" s="85">
        <f t="shared" si="21"/>
        <v>11635814</v>
      </c>
      <c r="F56" s="85">
        <f t="shared" si="21"/>
        <v>1597828</v>
      </c>
      <c r="G56" s="85">
        <f t="shared" si="21"/>
        <v>0</v>
      </c>
      <c r="H56" s="85">
        <f t="shared" si="21"/>
        <v>35371249</v>
      </c>
      <c r="I56" s="85">
        <f t="shared" si="21"/>
        <v>19768215</v>
      </c>
      <c r="J56" s="85">
        <f t="shared" si="21"/>
        <v>6158564</v>
      </c>
      <c r="K56" s="85">
        <f t="shared" si="21"/>
        <v>585703</v>
      </c>
      <c r="L56" s="85">
        <f t="shared" si="21"/>
        <v>2936</v>
      </c>
      <c r="M56" s="85">
        <f t="shared" si="21"/>
        <v>13016633</v>
      </c>
      <c r="N56" s="85">
        <f t="shared" si="21"/>
        <v>0</v>
      </c>
      <c r="O56" s="85">
        <f t="shared" si="21"/>
        <v>0</v>
      </c>
      <c r="P56" s="85">
        <f t="shared" si="21"/>
        <v>0</v>
      </c>
      <c r="Q56" s="85">
        <f t="shared" si="21"/>
        <v>4379</v>
      </c>
      <c r="R56" s="85">
        <f t="shared" si="21"/>
        <v>15603034</v>
      </c>
      <c r="S56" s="85">
        <f t="shared" si="3"/>
        <v>28624046</v>
      </c>
      <c r="T56" s="87">
        <f t="shared" si="1"/>
        <v>34.131574348012705</v>
      </c>
      <c r="U56" s="85">
        <f>SUM(U57:U60)</f>
        <v>7551971</v>
      </c>
      <c r="V56" s="118" t="s">
        <v>225</v>
      </c>
      <c r="W56" s="54"/>
      <c r="X56" s="54"/>
      <c r="Y56" s="54"/>
      <c r="Z56" s="54"/>
      <c r="AA56" s="54"/>
    </row>
    <row r="57" spans="1:27" s="1" customFormat="1" ht="15.75" customHeight="1">
      <c r="A57" s="41" t="s">
        <v>29</v>
      </c>
      <c r="B57" s="83" t="s">
        <v>128</v>
      </c>
      <c r="C57" s="85">
        <f>D57+E57</f>
        <v>1235378</v>
      </c>
      <c r="D57" s="70">
        <v>85619</v>
      </c>
      <c r="E57" s="85">
        <f>F57+H57-D57</f>
        <v>1149759</v>
      </c>
      <c r="F57" s="70">
        <v>0</v>
      </c>
      <c r="G57" s="70"/>
      <c r="H57" s="85">
        <f>I57+R57</f>
        <v>1235378</v>
      </c>
      <c r="I57" s="85">
        <f>SUM(J57:Q57)</f>
        <v>1209884</v>
      </c>
      <c r="J57" s="70">
        <v>622833</v>
      </c>
      <c r="K57" s="70">
        <v>37962</v>
      </c>
      <c r="L57" s="70">
        <v>0</v>
      </c>
      <c r="M57" s="70">
        <v>549089</v>
      </c>
      <c r="N57" s="70">
        <v>0</v>
      </c>
      <c r="O57" s="70">
        <v>0</v>
      </c>
      <c r="P57" s="70">
        <v>0</v>
      </c>
      <c r="Q57" s="180">
        <v>0</v>
      </c>
      <c r="R57" s="71">
        <v>25494</v>
      </c>
      <c r="S57" s="85">
        <f t="shared" si="3"/>
        <v>574583</v>
      </c>
      <c r="T57" s="87">
        <f t="shared" si="1"/>
        <v>54.61639297651676</v>
      </c>
      <c r="U57" s="156">
        <v>25494</v>
      </c>
      <c r="V57" s="118"/>
      <c r="W57" s="54"/>
      <c r="X57" s="54"/>
      <c r="Y57" s="54"/>
      <c r="Z57" s="54"/>
      <c r="AA57" s="54"/>
    </row>
    <row r="58" spans="1:27" s="1" customFormat="1" ht="15.75" customHeight="1">
      <c r="A58" s="41" t="s">
        <v>30</v>
      </c>
      <c r="B58" s="83" t="s">
        <v>182</v>
      </c>
      <c r="C58" s="85">
        <f>D58+E58</f>
        <v>12272155</v>
      </c>
      <c r="D58" s="70">
        <v>6075364</v>
      </c>
      <c r="E58" s="85">
        <f>F58+H58-D58</f>
        <v>6196791</v>
      </c>
      <c r="F58" s="70">
        <v>472284</v>
      </c>
      <c r="G58" s="70"/>
      <c r="H58" s="85">
        <f>I58+R58</f>
        <v>11799871</v>
      </c>
      <c r="I58" s="85">
        <f>SUM(J58:Q58)</f>
        <v>7272056</v>
      </c>
      <c r="J58" s="70">
        <v>2277838</v>
      </c>
      <c r="K58" s="70">
        <v>107776</v>
      </c>
      <c r="L58" s="70">
        <v>0</v>
      </c>
      <c r="M58" s="70">
        <v>4882063</v>
      </c>
      <c r="N58" s="70">
        <v>0</v>
      </c>
      <c r="O58" s="70">
        <v>0</v>
      </c>
      <c r="P58" s="70">
        <v>0</v>
      </c>
      <c r="Q58" s="180">
        <v>4379</v>
      </c>
      <c r="R58" s="71">
        <v>4527815</v>
      </c>
      <c r="S58" s="85">
        <f>H58-(J58+K58+L58)</f>
        <v>9414257</v>
      </c>
      <c r="T58" s="87">
        <f>(J58+K58+L58)*100/I58</f>
        <v>32.805220421844936</v>
      </c>
      <c r="U58" s="156">
        <v>3710721</v>
      </c>
      <c r="V58" s="118"/>
      <c r="W58" s="54"/>
      <c r="X58" s="54"/>
      <c r="Y58" s="54"/>
      <c r="Z58" s="54"/>
      <c r="AA58" s="54"/>
    </row>
    <row r="59" spans="1:27" s="1" customFormat="1" ht="15.75" customHeight="1">
      <c r="A59" s="41" t="s">
        <v>31</v>
      </c>
      <c r="B59" s="83" t="s">
        <v>115</v>
      </c>
      <c r="C59" s="85">
        <f>D59+E59</f>
        <v>7431926</v>
      </c>
      <c r="D59" s="70">
        <v>5663254</v>
      </c>
      <c r="E59" s="85">
        <f>F59+H59-D59</f>
        <v>1768672</v>
      </c>
      <c r="F59" s="70">
        <v>0</v>
      </c>
      <c r="G59" s="70"/>
      <c r="H59" s="85">
        <f>I59+R59</f>
        <v>7431926</v>
      </c>
      <c r="I59" s="85">
        <f>SUM(J59:Q59)</f>
        <v>3837130</v>
      </c>
      <c r="J59" s="70">
        <v>1342551</v>
      </c>
      <c r="K59" s="70">
        <v>390044</v>
      </c>
      <c r="L59" s="70">
        <v>0</v>
      </c>
      <c r="M59" s="70">
        <v>2104535</v>
      </c>
      <c r="N59" s="70">
        <v>0</v>
      </c>
      <c r="O59" s="70">
        <v>0</v>
      </c>
      <c r="P59" s="70">
        <v>0</v>
      </c>
      <c r="Q59" s="180">
        <v>0</v>
      </c>
      <c r="R59" s="71">
        <v>3594796</v>
      </c>
      <c r="S59" s="85">
        <f>H59-(J59+K59+L59)</f>
        <v>5699331</v>
      </c>
      <c r="T59" s="87">
        <f>(J59+K59+L59)*100/I59</f>
        <v>45.153408928026934</v>
      </c>
      <c r="U59" s="156">
        <v>1578198</v>
      </c>
      <c r="V59" s="118"/>
      <c r="W59" s="54"/>
      <c r="X59" s="54"/>
      <c r="Y59" s="54"/>
      <c r="Z59" s="54"/>
      <c r="AA59" s="54"/>
    </row>
    <row r="60" spans="1:27" s="1" customFormat="1" ht="15.75" customHeight="1">
      <c r="A60" s="41" t="s">
        <v>38</v>
      </c>
      <c r="B60" s="60" t="s">
        <v>133</v>
      </c>
      <c r="C60" s="85">
        <f>D60+E60</f>
        <v>16029618</v>
      </c>
      <c r="D60" s="70">
        <v>13509026</v>
      </c>
      <c r="E60" s="85">
        <f>F60+H60-D60</f>
        <v>2520592</v>
      </c>
      <c r="F60" s="70">
        <v>1125544</v>
      </c>
      <c r="G60" s="70"/>
      <c r="H60" s="85">
        <f>I60+R60</f>
        <v>14904074</v>
      </c>
      <c r="I60" s="85">
        <f>SUM(J60:Q60)</f>
        <v>7449145</v>
      </c>
      <c r="J60" s="70">
        <v>1915342</v>
      </c>
      <c r="K60" s="70">
        <v>49921</v>
      </c>
      <c r="L60" s="70">
        <v>2936</v>
      </c>
      <c r="M60" s="70">
        <v>5480946</v>
      </c>
      <c r="N60" s="70">
        <v>0</v>
      </c>
      <c r="O60" s="70">
        <v>0</v>
      </c>
      <c r="P60" s="70">
        <v>0</v>
      </c>
      <c r="Q60" s="180">
        <v>0</v>
      </c>
      <c r="R60" s="71">
        <v>7454929</v>
      </c>
      <c r="S60" s="85">
        <f t="shared" si="3"/>
        <v>12935875</v>
      </c>
      <c r="T60" s="87">
        <f t="shared" si="1"/>
        <v>26.42181082526921</v>
      </c>
      <c r="U60" s="156">
        <v>2237558</v>
      </c>
      <c r="V60" s="118"/>
      <c r="W60" s="54"/>
      <c r="X60" s="54"/>
      <c r="Y60" s="54"/>
      <c r="Z60" s="54"/>
      <c r="AA60" s="54"/>
    </row>
    <row r="61" spans="1:27" s="1" customFormat="1" ht="15.75" customHeight="1">
      <c r="A61" s="30" t="s">
        <v>147</v>
      </c>
      <c r="B61" s="171" t="s">
        <v>160</v>
      </c>
      <c r="C61" s="85">
        <f aca="true" t="shared" si="22" ref="C61:R61">SUM(C62:C67)</f>
        <v>258458721</v>
      </c>
      <c r="D61" s="85">
        <f t="shared" si="22"/>
        <v>175054862</v>
      </c>
      <c r="E61" s="85">
        <f t="shared" si="22"/>
        <v>83403859</v>
      </c>
      <c r="F61" s="85">
        <f t="shared" si="22"/>
        <v>4492336</v>
      </c>
      <c r="G61" s="85">
        <f t="shared" si="22"/>
        <v>0</v>
      </c>
      <c r="H61" s="85">
        <f t="shared" si="22"/>
        <v>253966385</v>
      </c>
      <c r="I61" s="85">
        <f t="shared" si="22"/>
        <v>167645848</v>
      </c>
      <c r="J61" s="85">
        <f t="shared" si="22"/>
        <v>42117374</v>
      </c>
      <c r="K61" s="85">
        <f t="shared" si="22"/>
        <v>9531850</v>
      </c>
      <c r="L61" s="85">
        <f t="shared" si="22"/>
        <v>0</v>
      </c>
      <c r="M61" s="85">
        <f t="shared" si="22"/>
        <v>110793789</v>
      </c>
      <c r="N61" s="85">
        <f t="shared" si="22"/>
        <v>4892686</v>
      </c>
      <c r="O61" s="85">
        <f t="shared" si="22"/>
        <v>15141</v>
      </c>
      <c r="P61" s="85">
        <f t="shared" si="22"/>
        <v>0</v>
      </c>
      <c r="Q61" s="85">
        <f t="shared" si="22"/>
        <v>295008</v>
      </c>
      <c r="R61" s="85">
        <f t="shared" si="22"/>
        <v>86320537</v>
      </c>
      <c r="S61" s="85">
        <f t="shared" si="3"/>
        <v>202317161</v>
      </c>
      <c r="T61" s="87">
        <f t="shared" si="1"/>
        <v>30.808531565899564</v>
      </c>
      <c r="U61" s="85">
        <f>SUM(U62:U67)</f>
        <v>34605210</v>
      </c>
      <c r="V61" s="118" t="s">
        <v>225</v>
      </c>
      <c r="W61" s="54"/>
      <c r="X61" s="54"/>
      <c r="Y61" s="54"/>
      <c r="Z61" s="54"/>
      <c r="AA61" s="54"/>
    </row>
    <row r="62" spans="1:27" s="1" customFormat="1" ht="15.75" customHeight="1">
      <c r="A62" s="41" t="s">
        <v>29</v>
      </c>
      <c r="B62" s="55" t="s">
        <v>116</v>
      </c>
      <c r="C62" s="85">
        <f aca="true" t="shared" si="23" ref="C62:C67">D62+E62</f>
        <v>40656211</v>
      </c>
      <c r="D62" s="70">
        <v>18242077</v>
      </c>
      <c r="E62" s="85">
        <f aca="true" t="shared" si="24" ref="E62:E67">F62+H62-D62</f>
        <v>22414134</v>
      </c>
      <c r="F62" s="185"/>
      <c r="G62" s="70"/>
      <c r="H62" s="85">
        <f aca="true" t="shared" si="25" ref="H62:H67">I62+R62</f>
        <v>40656211</v>
      </c>
      <c r="I62" s="85">
        <f aca="true" t="shared" si="26" ref="I62:I67">SUM(J62:Q62)</f>
        <v>33075082</v>
      </c>
      <c r="J62" s="186">
        <v>11263784</v>
      </c>
      <c r="K62" s="186">
        <v>1346212</v>
      </c>
      <c r="L62" s="186"/>
      <c r="M62" s="186">
        <v>20170078</v>
      </c>
      <c r="N62" s="186">
        <v>0</v>
      </c>
      <c r="O62" s="186">
        <v>0</v>
      </c>
      <c r="P62" s="186">
        <v>0</v>
      </c>
      <c r="Q62" s="187">
        <v>295008</v>
      </c>
      <c r="R62" s="188">
        <v>7581129</v>
      </c>
      <c r="S62" s="85">
        <f t="shared" si="3"/>
        <v>28046215</v>
      </c>
      <c r="T62" s="87">
        <f t="shared" si="1"/>
        <v>38.1253657965232</v>
      </c>
      <c r="U62" s="71">
        <v>2755845</v>
      </c>
      <c r="V62" s="118"/>
      <c r="W62" s="54"/>
      <c r="X62" s="54"/>
      <c r="Y62" s="54"/>
      <c r="Z62" s="54"/>
      <c r="AA62" s="54"/>
    </row>
    <row r="63" spans="1:27" s="1" customFormat="1" ht="15.75" customHeight="1">
      <c r="A63" s="41" t="s">
        <v>30</v>
      </c>
      <c r="B63" s="55" t="s">
        <v>117</v>
      </c>
      <c r="C63" s="85">
        <f t="shared" si="23"/>
        <v>34904631</v>
      </c>
      <c r="D63" s="70">
        <v>27270353</v>
      </c>
      <c r="E63" s="85">
        <f t="shared" si="24"/>
        <v>7634278</v>
      </c>
      <c r="F63" s="185">
        <v>51400</v>
      </c>
      <c r="G63" s="70"/>
      <c r="H63" s="85">
        <f t="shared" si="25"/>
        <v>34853231</v>
      </c>
      <c r="I63" s="85">
        <f t="shared" si="26"/>
        <v>25629659</v>
      </c>
      <c r="J63" s="186">
        <v>5813987</v>
      </c>
      <c r="K63" s="186">
        <v>3440578</v>
      </c>
      <c r="L63" s="186"/>
      <c r="M63" s="186">
        <v>16375094</v>
      </c>
      <c r="N63" s="186"/>
      <c r="O63" s="186"/>
      <c r="P63" s="186"/>
      <c r="Q63" s="187"/>
      <c r="R63" s="188">
        <v>9223572</v>
      </c>
      <c r="S63" s="85">
        <f t="shared" si="3"/>
        <v>25598666</v>
      </c>
      <c r="T63" s="87">
        <f t="shared" si="1"/>
        <v>36.10881049958566</v>
      </c>
      <c r="U63" s="71">
        <v>3832564</v>
      </c>
      <c r="V63" s="118"/>
      <c r="W63" s="54"/>
      <c r="X63" s="54"/>
      <c r="Y63" s="54"/>
      <c r="Z63" s="54"/>
      <c r="AA63" s="54"/>
    </row>
    <row r="64" spans="1:27" s="1" customFormat="1" ht="15.75" customHeight="1">
      <c r="A64" s="41" t="s">
        <v>31</v>
      </c>
      <c r="B64" s="55" t="s">
        <v>119</v>
      </c>
      <c r="C64" s="85">
        <f t="shared" si="23"/>
        <v>45517320</v>
      </c>
      <c r="D64" s="70">
        <v>30673985</v>
      </c>
      <c r="E64" s="85">
        <f t="shared" si="24"/>
        <v>14843335</v>
      </c>
      <c r="F64" s="185">
        <v>460562</v>
      </c>
      <c r="G64" s="70"/>
      <c r="H64" s="85">
        <f t="shared" si="25"/>
        <v>45056758</v>
      </c>
      <c r="I64" s="85">
        <f t="shared" si="26"/>
        <v>31911004</v>
      </c>
      <c r="J64" s="189">
        <v>8590904</v>
      </c>
      <c r="K64" s="189">
        <v>1884818</v>
      </c>
      <c r="L64" s="189"/>
      <c r="M64" s="189">
        <v>21435282</v>
      </c>
      <c r="N64" s="189"/>
      <c r="O64" s="189"/>
      <c r="P64" s="189"/>
      <c r="Q64" s="190"/>
      <c r="R64" s="191">
        <v>13145754</v>
      </c>
      <c r="S64" s="85">
        <f t="shared" si="3"/>
        <v>34581036</v>
      </c>
      <c r="T64" s="87">
        <f t="shared" si="1"/>
        <v>32.82792982633828</v>
      </c>
      <c r="U64" s="71">
        <v>4326327</v>
      </c>
      <c r="V64" s="118"/>
      <c r="W64" s="54"/>
      <c r="X64" s="54"/>
      <c r="Y64" s="54"/>
      <c r="Z64" s="54"/>
      <c r="AA64" s="54"/>
    </row>
    <row r="65" spans="1:27" s="1" customFormat="1" ht="15.75" customHeight="1">
      <c r="A65" s="41" t="s">
        <v>38</v>
      </c>
      <c r="B65" s="55" t="s">
        <v>175</v>
      </c>
      <c r="C65" s="85">
        <f t="shared" si="23"/>
        <v>0</v>
      </c>
      <c r="D65" s="70">
        <v>0</v>
      </c>
      <c r="E65" s="85">
        <f t="shared" si="24"/>
        <v>0</v>
      </c>
      <c r="F65" s="185">
        <v>0</v>
      </c>
      <c r="G65" s="70"/>
      <c r="H65" s="85">
        <f t="shared" si="25"/>
        <v>0</v>
      </c>
      <c r="I65" s="85">
        <f t="shared" si="26"/>
        <v>0</v>
      </c>
      <c r="J65" s="189">
        <v>0</v>
      </c>
      <c r="K65" s="189">
        <v>0</v>
      </c>
      <c r="L65" s="189"/>
      <c r="M65" s="189">
        <v>0</v>
      </c>
      <c r="N65" s="189">
        <v>0</v>
      </c>
      <c r="O65" s="189"/>
      <c r="P65" s="189"/>
      <c r="Q65" s="190">
        <v>0</v>
      </c>
      <c r="R65" s="191">
        <v>0</v>
      </c>
      <c r="S65" s="85">
        <f>H65-(J65+K65+L65)</f>
        <v>0</v>
      </c>
      <c r="T65" s="87" t="e">
        <f>(J65+K65+L65)*100/I65</f>
        <v>#DIV/0!</v>
      </c>
      <c r="U65" s="71">
        <v>9919907</v>
      </c>
      <c r="V65" s="118"/>
      <c r="W65" s="54"/>
      <c r="X65" s="54"/>
      <c r="Y65" s="54"/>
      <c r="Z65" s="54"/>
      <c r="AA65" s="54"/>
    </row>
    <row r="66" spans="1:27" s="1" customFormat="1" ht="15.75" customHeight="1">
      <c r="A66" s="41" t="s">
        <v>39</v>
      </c>
      <c r="B66" s="55" t="s">
        <v>205</v>
      </c>
      <c r="C66" s="85">
        <f t="shared" si="23"/>
        <v>53674755</v>
      </c>
      <c r="D66" s="70">
        <v>40265977</v>
      </c>
      <c r="E66" s="85">
        <f t="shared" si="24"/>
        <v>13408778</v>
      </c>
      <c r="F66" s="184">
        <v>435575</v>
      </c>
      <c r="G66" s="70"/>
      <c r="H66" s="85">
        <f t="shared" si="25"/>
        <v>53239180</v>
      </c>
      <c r="I66" s="85">
        <f t="shared" si="26"/>
        <v>32227238</v>
      </c>
      <c r="J66" s="186">
        <v>4666602</v>
      </c>
      <c r="K66" s="186">
        <v>657104</v>
      </c>
      <c r="L66" s="186"/>
      <c r="M66" s="186">
        <v>25508219</v>
      </c>
      <c r="N66" s="186">
        <v>1380172</v>
      </c>
      <c r="O66" s="186">
        <v>15141</v>
      </c>
      <c r="P66" s="186"/>
      <c r="Q66" s="187">
        <v>0</v>
      </c>
      <c r="R66" s="188">
        <v>21011942</v>
      </c>
      <c r="S66" s="85">
        <f>H66-(J66+K66+L66)</f>
        <v>47915474</v>
      </c>
      <c r="T66" s="87">
        <f>(J66+K66+L66)*100/I66</f>
        <v>16.51927478240611</v>
      </c>
      <c r="U66" s="71">
        <v>8267535</v>
      </c>
      <c r="V66" s="118"/>
      <c r="W66" s="54"/>
      <c r="X66" s="54"/>
      <c r="Y66" s="54"/>
      <c r="Z66" s="54"/>
      <c r="AA66" s="54"/>
    </row>
    <row r="67" spans="1:27" s="1" customFormat="1" ht="15.75" customHeight="1">
      <c r="A67" s="41" t="s">
        <v>40</v>
      </c>
      <c r="B67" s="55" t="s">
        <v>214</v>
      </c>
      <c r="C67" s="85">
        <f t="shared" si="23"/>
        <v>83705804</v>
      </c>
      <c r="D67" s="70">
        <v>58602470</v>
      </c>
      <c r="E67" s="85">
        <f t="shared" si="24"/>
        <v>25103334</v>
      </c>
      <c r="F67" s="185">
        <v>3544799</v>
      </c>
      <c r="G67" s="70"/>
      <c r="H67" s="85">
        <f t="shared" si="25"/>
        <v>80161005</v>
      </c>
      <c r="I67" s="85">
        <f t="shared" si="26"/>
        <v>44802865</v>
      </c>
      <c r="J67" s="185">
        <v>11782097</v>
      </c>
      <c r="K67" s="185">
        <v>2203138</v>
      </c>
      <c r="L67" s="185"/>
      <c r="M67" s="185">
        <v>27305116</v>
      </c>
      <c r="N67" s="185">
        <v>3512514</v>
      </c>
      <c r="O67" s="185">
        <v>0</v>
      </c>
      <c r="P67" s="185"/>
      <c r="Q67" s="185"/>
      <c r="R67" s="185">
        <v>35358140</v>
      </c>
      <c r="S67" s="85">
        <f t="shared" si="3"/>
        <v>66175770</v>
      </c>
      <c r="T67" s="87">
        <f t="shared" si="1"/>
        <v>31.215046180640456</v>
      </c>
      <c r="U67" s="71">
        <v>5503032</v>
      </c>
      <c r="V67" s="118"/>
      <c r="W67" s="54"/>
      <c r="X67" s="54"/>
      <c r="Y67" s="54"/>
      <c r="Z67" s="54"/>
      <c r="AA67" s="54"/>
    </row>
    <row r="68" spans="1:27" s="1" customFormat="1" ht="15.75" customHeight="1">
      <c r="A68" s="30" t="s">
        <v>148</v>
      </c>
      <c r="B68" s="171" t="s">
        <v>161</v>
      </c>
      <c r="C68" s="85">
        <f>SUM(C69:C70)</f>
        <v>38949290</v>
      </c>
      <c r="D68" s="85">
        <f aca="true" t="shared" si="27" ref="D68:R68">SUM(D69:D70)</f>
        <v>38145628</v>
      </c>
      <c r="E68" s="85">
        <f t="shared" si="27"/>
        <v>803662</v>
      </c>
      <c r="F68" s="85">
        <f t="shared" si="27"/>
        <v>0</v>
      </c>
      <c r="G68" s="85">
        <f t="shared" si="27"/>
        <v>0</v>
      </c>
      <c r="H68" s="85">
        <f t="shared" si="27"/>
        <v>38949290</v>
      </c>
      <c r="I68" s="85">
        <f t="shared" si="27"/>
        <v>38255269</v>
      </c>
      <c r="J68" s="85">
        <f t="shared" si="27"/>
        <v>599841</v>
      </c>
      <c r="K68" s="85">
        <f t="shared" si="27"/>
        <v>22000</v>
      </c>
      <c r="L68" s="85">
        <f t="shared" si="27"/>
        <v>0</v>
      </c>
      <c r="M68" s="85">
        <f t="shared" si="27"/>
        <v>608458</v>
      </c>
      <c r="N68" s="85">
        <f t="shared" si="27"/>
        <v>37024970</v>
      </c>
      <c r="O68" s="85">
        <f t="shared" si="27"/>
        <v>0</v>
      </c>
      <c r="P68" s="85">
        <f t="shared" si="27"/>
        <v>0</v>
      </c>
      <c r="Q68" s="85">
        <f t="shared" si="27"/>
        <v>0</v>
      </c>
      <c r="R68" s="85">
        <f t="shared" si="27"/>
        <v>694021</v>
      </c>
      <c r="S68" s="85">
        <f t="shared" si="3"/>
        <v>38327449</v>
      </c>
      <c r="T68" s="87">
        <f t="shared" si="1"/>
        <v>1.625504188717115</v>
      </c>
      <c r="U68" s="85">
        <f>SUM(U69:U70)</f>
        <v>212830</v>
      </c>
      <c r="V68" s="118" t="s">
        <v>207</v>
      </c>
      <c r="W68" s="54"/>
      <c r="X68" s="54"/>
      <c r="Y68" s="54"/>
      <c r="Z68" s="54"/>
      <c r="AA68" s="54"/>
    </row>
    <row r="69" spans="1:27" s="1" customFormat="1" ht="15.75" customHeight="1">
      <c r="A69" s="41" t="s">
        <v>29</v>
      </c>
      <c r="B69" s="55" t="s">
        <v>120</v>
      </c>
      <c r="C69" s="85">
        <f>D69+E69</f>
        <v>649363</v>
      </c>
      <c r="D69" s="70">
        <v>513468</v>
      </c>
      <c r="E69" s="85">
        <f>F69+H69-D69</f>
        <v>135895</v>
      </c>
      <c r="F69" s="65"/>
      <c r="G69" s="70"/>
      <c r="H69" s="85">
        <f>I69+R69</f>
        <v>649363</v>
      </c>
      <c r="I69" s="85">
        <f>SUM(J69:Q69)</f>
        <v>124413</v>
      </c>
      <c r="J69" s="157">
        <v>124412</v>
      </c>
      <c r="K69" s="157">
        <v>0</v>
      </c>
      <c r="L69" s="157">
        <v>0</v>
      </c>
      <c r="M69" s="157">
        <v>1</v>
      </c>
      <c r="N69" s="157">
        <v>0</v>
      </c>
      <c r="O69" s="157">
        <v>0</v>
      </c>
      <c r="P69" s="157">
        <v>0</v>
      </c>
      <c r="Q69" s="158">
        <v>0</v>
      </c>
      <c r="R69" s="159">
        <v>524950</v>
      </c>
      <c r="S69" s="85">
        <f t="shared" si="3"/>
        <v>524951</v>
      </c>
      <c r="T69" s="87">
        <f t="shared" si="1"/>
        <v>99.99919622547483</v>
      </c>
      <c r="U69" s="71">
        <v>110441</v>
      </c>
      <c r="V69" s="118"/>
      <c r="W69" s="54"/>
      <c r="X69" s="54"/>
      <c r="Y69" s="54"/>
      <c r="Z69" s="54"/>
      <c r="AA69" s="54"/>
    </row>
    <row r="70" spans="1:27" s="1" customFormat="1" ht="15.75" customHeight="1">
      <c r="A70" s="41" t="s">
        <v>30</v>
      </c>
      <c r="B70" s="56" t="s">
        <v>121</v>
      </c>
      <c r="C70" s="85">
        <f>D70+E70</f>
        <v>38299927</v>
      </c>
      <c r="D70" s="70">
        <v>37632160</v>
      </c>
      <c r="E70" s="85">
        <f>F70+H70-D70</f>
        <v>667767</v>
      </c>
      <c r="F70" s="65"/>
      <c r="G70" s="70"/>
      <c r="H70" s="85">
        <f>I70+R70</f>
        <v>38299927</v>
      </c>
      <c r="I70" s="85">
        <f>SUM(J70:Q70)</f>
        <v>38130856</v>
      </c>
      <c r="J70" s="157">
        <v>475429</v>
      </c>
      <c r="K70" s="157">
        <v>22000</v>
      </c>
      <c r="L70" s="157">
        <v>0</v>
      </c>
      <c r="M70" s="157">
        <v>608457</v>
      </c>
      <c r="N70" s="157">
        <v>37024970</v>
      </c>
      <c r="O70" s="157">
        <v>0</v>
      </c>
      <c r="P70" s="157">
        <v>0</v>
      </c>
      <c r="Q70" s="158">
        <v>0</v>
      </c>
      <c r="R70" s="159">
        <v>169071</v>
      </c>
      <c r="S70" s="85">
        <f t="shared" si="3"/>
        <v>37802498</v>
      </c>
      <c r="T70" s="87">
        <f t="shared" si="1"/>
        <v>1.3045314272514628</v>
      </c>
      <c r="U70" s="71">
        <v>102389</v>
      </c>
      <c r="V70" s="118"/>
      <c r="W70" s="54"/>
      <c r="X70" s="54"/>
      <c r="Y70" s="54"/>
      <c r="Z70" s="54"/>
      <c r="AA70" s="54"/>
    </row>
    <row r="71" spans="1:27" s="1" customFormat="1" ht="15.75" customHeight="1">
      <c r="A71" s="30" t="s">
        <v>149</v>
      </c>
      <c r="B71" s="171" t="s">
        <v>165</v>
      </c>
      <c r="C71" s="85">
        <f>SUM(C72:C77)</f>
        <v>143096431</v>
      </c>
      <c r="D71" s="85">
        <f aca="true" t="shared" si="28" ref="D71:R71">SUM(D72:D77)</f>
        <v>72771006</v>
      </c>
      <c r="E71" s="85">
        <f t="shared" si="28"/>
        <v>70325425</v>
      </c>
      <c r="F71" s="85">
        <f t="shared" si="28"/>
        <v>3494209</v>
      </c>
      <c r="G71" s="85">
        <f t="shared" si="28"/>
        <v>0</v>
      </c>
      <c r="H71" s="85">
        <f t="shared" si="28"/>
        <v>139602222</v>
      </c>
      <c r="I71" s="85">
        <f t="shared" si="28"/>
        <v>111443803</v>
      </c>
      <c r="J71" s="85">
        <f t="shared" si="28"/>
        <v>26579764</v>
      </c>
      <c r="K71" s="85">
        <f t="shared" si="28"/>
        <v>1497419</v>
      </c>
      <c r="L71" s="85">
        <f t="shared" si="28"/>
        <v>0</v>
      </c>
      <c r="M71" s="85">
        <f t="shared" si="28"/>
        <v>79223733</v>
      </c>
      <c r="N71" s="85">
        <f t="shared" si="28"/>
        <v>4015553</v>
      </c>
      <c r="O71" s="85">
        <f t="shared" si="28"/>
        <v>0</v>
      </c>
      <c r="P71" s="85">
        <f t="shared" si="28"/>
        <v>125000</v>
      </c>
      <c r="Q71" s="85">
        <f t="shared" si="28"/>
        <v>2334</v>
      </c>
      <c r="R71" s="85">
        <f t="shared" si="28"/>
        <v>28158419</v>
      </c>
      <c r="S71" s="85">
        <f aca="true" t="shared" si="29" ref="S71:S83">H71-(J71+K71+L71)</f>
        <v>111525039</v>
      </c>
      <c r="T71" s="87">
        <f aca="true" t="shared" si="30" ref="T71:T83">(J71+K71+L71)*100/I71</f>
        <v>25.19402806094117</v>
      </c>
      <c r="U71" s="85">
        <f>SUM(U72:U77)</f>
        <v>0</v>
      </c>
      <c r="V71" s="118" t="s">
        <v>225</v>
      </c>
      <c r="W71" s="54"/>
      <c r="X71" s="54"/>
      <c r="Y71" s="54"/>
      <c r="Z71" s="54"/>
      <c r="AA71" s="54"/>
    </row>
    <row r="72" spans="1:27" s="1" customFormat="1" ht="15.75" customHeight="1">
      <c r="A72" s="41" t="s">
        <v>29</v>
      </c>
      <c r="B72" s="60" t="s">
        <v>170</v>
      </c>
      <c r="C72" s="85">
        <f aca="true" t="shared" si="31" ref="C72:C77">D72+E72</f>
        <v>35044161</v>
      </c>
      <c r="D72" s="70">
        <v>7060802</v>
      </c>
      <c r="E72" s="85">
        <f aca="true" t="shared" si="32" ref="E72:E77">F72+H72-D72</f>
        <v>27983359</v>
      </c>
      <c r="F72" s="70">
        <v>0</v>
      </c>
      <c r="G72" s="70"/>
      <c r="H72" s="85">
        <f aca="true" t="shared" si="33" ref="H72:H77">I72+R72</f>
        <v>35044161</v>
      </c>
      <c r="I72" s="85">
        <f aca="true" t="shared" si="34" ref="I72:I77">SUM(J72:Q72)</f>
        <v>32351246</v>
      </c>
      <c r="J72" s="70">
        <v>2373089</v>
      </c>
      <c r="K72" s="70">
        <v>204669</v>
      </c>
      <c r="L72" s="70">
        <v>0</v>
      </c>
      <c r="M72" s="70">
        <v>29773488</v>
      </c>
      <c r="N72" s="70">
        <v>0</v>
      </c>
      <c r="O72" s="70">
        <v>0</v>
      </c>
      <c r="P72" s="70">
        <v>0</v>
      </c>
      <c r="Q72" s="125">
        <v>0</v>
      </c>
      <c r="R72" s="71">
        <v>2692915</v>
      </c>
      <c r="S72" s="85">
        <f t="shared" si="29"/>
        <v>32466403</v>
      </c>
      <c r="T72" s="87">
        <f t="shared" si="30"/>
        <v>7.968033132325104</v>
      </c>
      <c r="U72" s="71"/>
      <c r="V72" s="118"/>
      <c r="W72" s="54"/>
      <c r="X72" s="54"/>
      <c r="Y72" s="54"/>
      <c r="Z72" s="54"/>
      <c r="AA72" s="54"/>
    </row>
    <row r="73" spans="1:27" s="1" customFormat="1" ht="15.75" customHeight="1">
      <c r="A73" s="41" t="s">
        <v>30</v>
      </c>
      <c r="B73" s="60" t="s">
        <v>127</v>
      </c>
      <c r="C73" s="85">
        <f t="shared" si="31"/>
        <v>21054932</v>
      </c>
      <c r="D73" s="70">
        <v>10281338</v>
      </c>
      <c r="E73" s="85">
        <f t="shared" si="32"/>
        <v>10773594</v>
      </c>
      <c r="F73" s="70">
        <v>0</v>
      </c>
      <c r="G73" s="70"/>
      <c r="H73" s="85">
        <f t="shared" si="33"/>
        <v>21054932</v>
      </c>
      <c r="I73" s="85">
        <f t="shared" si="34"/>
        <v>12695145</v>
      </c>
      <c r="J73" s="70">
        <v>4620868</v>
      </c>
      <c r="K73" s="70">
        <v>85784</v>
      </c>
      <c r="L73" s="70">
        <v>0</v>
      </c>
      <c r="M73" s="70">
        <v>7563656</v>
      </c>
      <c r="N73" s="70">
        <v>424833</v>
      </c>
      <c r="O73" s="70">
        <v>0</v>
      </c>
      <c r="P73" s="70">
        <v>0</v>
      </c>
      <c r="Q73" s="125">
        <v>4</v>
      </c>
      <c r="R73" s="71">
        <v>8359787</v>
      </c>
      <c r="S73" s="85">
        <f t="shared" si="29"/>
        <v>16348280</v>
      </c>
      <c r="T73" s="87">
        <f t="shared" si="30"/>
        <v>37.07442490810463</v>
      </c>
      <c r="U73" s="71"/>
      <c r="V73" s="118"/>
      <c r="W73" s="54"/>
      <c r="X73" s="54"/>
      <c r="Y73" s="54"/>
      <c r="Z73" s="54"/>
      <c r="AA73" s="54"/>
    </row>
    <row r="74" spans="1:27" s="1" customFormat="1" ht="15.75" customHeight="1">
      <c r="A74" s="41" t="s">
        <v>31</v>
      </c>
      <c r="B74" s="60" t="s">
        <v>129</v>
      </c>
      <c r="C74" s="85">
        <f t="shared" si="31"/>
        <v>26018414</v>
      </c>
      <c r="D74" s="70">
        <v>14649079</v>
      </c>
      <c r="E74" s="85">
        <f t="shared" si="32"/>
        <v>11369335</v>
      </c>
      <c r="F74" s="70">
        <v>4434</v>
      </c>
      <c r="G74" s="70"/>
      <c r="H74" s="85">
        <f t="shared" si="33"/>
        <v>26013980</v>
      </c>
      <c r="I74" s="85">
        <f t="shared" si="34"/>
        <v>22813966</v>
      </c>
      <c r="J74" s="70">
        <v>3871684</v>
      </c>
      <c r="K74" s="70">
        <v>927579</v>
      </c>
      <c r="L74" s="70">
        <v>0</v>
      </c>
      <c r="M74" s="70">
        <v>15364703</v>
      </c>
      <c r="N74" s="70">
        <v>2650000</v>
      </c>
      <c r="O74" s="70">
        <v>0</v>
      </c>
      <c r="P74" s="70">
        <v>0</v>
      </c>
      <c r="Q74" s="125">
        <v>0</v>
      </c>
      <c r="R74" s="71">
        <v>3200014</v>
      </c>
      <c r="S74" s="85">
        <f t="shared" si="29"/>
        <v>21214717</v>
      </c>
      <c r="T74" s="87">
        <f t="shared" si="30"/>
        <v>21.036513335734785</v>
      </c>
      <c r="U74" s="71"/>
      <c r="V74" s="118"/>
      <c r="W74" s="54"/>
      <c r="X74" s="54"/>
      <c r="Y74" s="54"/>
      <c r="Z74" s="54"/>
      <c r="AA74" s="54"/>
    </row>
    <row r="75" spans="1:27" s="1" customFormat="1" ht="15.75" customHeight="1">
      <c r="A75" s="41" t="s">
        <v>38</v>
      </c>
      <c r="B75" s="60" t="s">
        <v>130</v>
      </c>
      <c r="C75" s="85">
        <f t="shared" si="31"/>
        <v>31899304</v>
      </c>
      <c r="D75" s="70">
        <v>28420784</v>
      </c>
      <c r="E75" s="85">
        <f t="shared" si="32"/>
        <v>3478520</v>
      </c>
      <c r="F75" s="70">
        <v>0</v>
      </c>
      <c r="G75" s="70"/>
      <c r="H75" s="85">
        <f t="shared" si="33"/>
        <v>31899304</v>
      </c>
      <c r="I75" s="85">
        <f t="shared" si="34"/>
        <v>20725966</v>
      </c>
      <c r="J75" s="70">
        <v>3823844</v>
      </c>
      <c r="K75" s="70">
        <v>96002</v>
      </c>
      <c r="L75" s="70">
        <v>0</v>
      </c>
      <c r="M75" s="70">
        <v>15738070</v>
      </c>
      <c r="N75" s="70">
        <v>940720</v>
      </c>
      <c r="O75" s="70">
        <v>0</v>
      </c>
      <c r="P75" s="70">
        <v>125000</v>
      </c>
      <c r="Q75" s="125">
        <v>2330</v>
      </c>
      <c r="R75" s="71">
        <v>11173338</v>
      </c>
      <c r="S75" s="85">
        <f t="shared" si="29"/>
        <v>27979458</v>
      </c>
      <c r="T75" s="87">
        <f t="shared" si="30"/>
        <v>18.91273005079715</v>
      </c>
      <c r="U75" s="71"/>
      <c r="V75" s="118"/>
      <c r="W75" s="54"/>
      <c r="X75" s="54"/>
      <c r="Y75" s="54"/>
      <c r="Z75" s="54"/>
      <c r="AA75" s="54"/>
    </row>
    <row r="76" spans="1:27" s="1" customFormat="1" ht="15.75" customHeight="1">
      <c r="A76" s="41" t="s">
        <v>39</v>
      </c>
      <c r="B76" s="60" t="s">
        <v>194</v>
      </c>
      <c r="C76" s="85">
        <f t="shared" si="31"/>
        <v>20697078</v>
      </c>
      <c r="D76" s="70">
        <v>9179949</v>
      </c>
      <c r="E76" s="85">
        <f t="shared" si="32"/>
        <v>11517129</v>
      </c>
      <c r="F76" s="70">
        <v>66754</v>
      </c>
      <c r="G76" s="70"/>
      <c r="H76" s="85">
        <f t="shared" si="33"/>
        <v>20630324</v>
      </c>
      <c r="I76" s="85">
        <f t="shared" si="34"/>
        <v>17899459</v>
      </c>
      <c r="J76" s="70">
        <v>7472345</v>
      </c>
      <c r="K76" s="70">
        <v>183385</v>
      </c>
      <c r="L76" s="70">
        <v>0</v>
      </c>
      <c r="M76" s="70">
        <v>10243729</v>
      </c>
      <c r="N76" s="70">
        <v>0</v>
      </c>
      <c r="O76" s="70">
        <v>0</v>
      </c>
      <c r="P76" s="70">
        <v>0</v>
      </c>
      <c r="Q76" s="125">
        <v>0</v>
      </c>
      <c r="R76" s="71">
        <v>2730865</v>
      </c>
      <c r="S76" s="85">
        <f>H76-(J76+K76+L76)</f>
        <v>12974594</v>
      </c>
      <c r="T76" s="87">
        <f>(J76+K76+L76)*100/I76</f>
        <v>42.77073402050866</v>
      </c>
      <c r="U76" s="71"/>
      <c r="V76" s="118"/>
      <c r="W76" s="54"/>
      <c r="X76" s="54"/>
      <c r="Y76" s="54"/>
      <c r="Z76" s="54"/>
      <c r="AA76" s="54"/>
    </row>
    <row r="77" spans="1:27" s="1" customFormat="1" ht="15.75" customHeight="1">
      <c r="A77" s="41" t="s">
        <v>40</v>
      </c>
      <c r="B77" s="60" t="s">
        <v>197</v>
      </c>
      <c r="C77" s="85">
        <f t="shared" si="31"/>
        <v>8382542</v>
      </c>
      <c r="D77" s="70">
        <v>3179054</v>
      </c>
      <c r="E77" s="85">
        <f t="shared" si="32"/>
        <v>5203488</v>
      </c>
      <c r="F77" s="70">
        <v>3423021</v>
      </c>
      <c r="G77" s="70"/>
      <c r="H77" s="85">
        <f t="shared" si="33"/>
        <v>4959521</v>
      </c>
      <c r="I77" s="85">
        <f t="shared" si="34"/>
        <v>4958021</v>
      </c>
      <c r="J77" s="70">
        <v>4417934</v>
      </c>
      <c r="K77" s="70">
        <v>0</v>
      </c>
      <c r="L77" s="70">
        <v>0</v>
      </c>
      <c r="M77" s="70">
        <v>540087</v>
      </c>
      <c r="N77" s="70">
        <v>0</v>
      </c>
      <c r="O77" s="70">
        <v>0</v>
      </c>
      <c r="P77" s="70">
        <v>0</v>
      </c>
      <c r="Q77" s="125">
        <v>0</v>
      </c>
      <c r="R77" s="71">
        <v>1500</v>
      </c>
      <c r="S77" s="85">
        <f t="shared" si="29"/>
        <v>541587</v>
      </c>
      <c r="T77" s="87">
        <f t="shared" si="30"/>
        <v>89.10680289575215</v>
      </c>
      <c r="U77" s="71"/>
      <c r="V77" s="118"/>
      <c r="W77" s="54"/>
      <c r="X77" s="54"/>
      <c r="Y77" s="54"/>
      <c r="Z77" s="54"/>
      <c r="AA77" s="54"/>
    </row>
    <row r="78" spans="1:27" s="1" customFormat="1" ht="15.75" customHeight="1">
      <c r="A78" s="30" t="s">
        <v>150</v>
      </c>
      <c r="B78" s="171" t="s">
        <v>1</v>
      </c>
      <c r="C78" s="85">
        <f aca="true" t="shared" si="35" ref="C78:R78">SUM(C79:C83)</f>
        <v>394008606</v>
      </c>
      <c r="D78" s="85">
        <f t="shared" si="35"/>
        <v>138506501</v>
      </c>
      <c r="E78" s="85">
        <f t="shared" si="35"/>
        <v>255502105</v>
      </c>
      <c r="F78" s="85">
        <f t="shared" si="35"/>
        <v>89612</v>
      </c>
      <c r="G78" s="85">
        <f t="shared" si="35"/>
        <v>0</v>
      </c>
      <c r="H78" s="85">
        <f t="shared" si="35"/>
        <v>393918994</v>
      </c>
      <c r="I78" s="85">
        <f t="shared" si="35"/>
        <v>351940246</v>
      </c>
      <c r="J78" s="85">
        <f t="shared" si="35"/>
        <v>210523306</v>
      </c>
      <c r="K78" s="85">
        <f t="shared" si="35"/>
        <v>29874984</v>
      </c>
      <c r="L78" s="85">
        <f t="shared" si="35"/>
        <v>0</v>
      </c>
      <c r="M78" s="85">
        <f t="shared" si="35"/>
        <v>83686023</v>
      </c>
      <c r="N78" s="85">
        <f t="shared" si="35"/>
        <v>11870706</v>
      </c>
      <c r="O78" s="85">
        <f t="shared" si="35"/>
        <v>6910707</v>
      </c>
      <c r="P78" s="85">
        <f t="shared" si="35"/>
        <v>0</v>
      </c>
      <c r="Q78" s="85">
        <f t="shared" si="35"/>
        <v>9074520</v>
      </c>
      <c r="R78" s="85">
        <f t="shared" si="35"/>
        <v>41978748</v>
      </c>
      <c r="S78" s="85">
        <f t="shared" si="29"/>
        <v>153520704</v>
      </c>
      <c r="T78" s="87">
        <f t="shared" si="30"/>
        <v>68.30656417737458</v>
      </c>
      <c r="U78" s="85">
        <f>SUM(U79:U83)</f>
        <v>533773</v>
      </c>
      <c r="V78" s="118" t="s">
        <v>207</v>
      </c>
      <c r="W78" s="54"/>
      <c r="X78" s="54"/>
      <c r="Y78" s="54"/>
      <c r="Z78" s="54"/>
      <c r="AA78" s="54"/>
    </row>
    <row r="79" spans="1:27" s="1" customFormat="1" ht="15.75" customHeight="1">
      <c r="A79" s="41" t="s">
        <v>29</v>
      </c>
      <c r="B79" s="63" t="s">
        <v>131</v>
      </c>
      <c r="C79" s="85">
        <f>D79+E79</f>
        <v>62274538</v>
      </c>
      <c r="D79" s="70">
        <v>34510961</v>
      </c>
      <c r="E79" s="85">
        <f>F79+H79-D79</f>
        <v>27763577</v>
      </c>
      <c r="F79" s="154">
        <v>200</v>
      </c>
      <c r="G79" s="70"/>
      <c r="H79" s="85">
        <f>I79+R79</f>
        <v>62274338</v>
      </c>
      <c r="I79" s="85">
        <f>SUM(J79:Q79)</f>
        <v>62237282</v>
      </c>
      <c r="J79" s="181">
        <v>18402900</v>
      </c>
      <c r="K79" s="181">
        <v>13119076</v>
      </c>
      <c r="L79" s="181"/>
      <c r="M79" s="181">
        <v>12053985</v>
      </c>
      <c r="N79" s="181">
        <v>11750614</v>
      </c>
      <c r="O79" s="181">
        <v>6910707</v>
      </c>
      <c r="P79" s="181"/>
      <c r="Q79" s="183"/>
      <c r="R79" s="182">
        <v>37056</v>
      </c>
      <c r="S79" s="85">
        <f t="shared" si="29"/>
        <v>30752362</v>
      </c>
      <c r="T79" s="87">
        <f t="shared" si="30"/>
        <v>50.648060112907885</v>
      </c>
      <c r="U79" s="71">
        <v>550</v>
      </c>
      <c r="V79" s="118"/>
      <c r="W79" s="54"/>
      <c r="X79" s="54"/>
      <c r="Y79" s="54"/>
      <c r="Z79" s="54"/>
      <c r="AA79" s="54"/>
    </row>
    <row r="80" spans="1:27" s="1" customFormat="1" ht="15.75" customHeight="1">
      <c r="A80" s="41" t="s">
        <v>30</v>
      </c>
      <c r="B80" s="63" t="s">
        <v>132</v>
      </c>
      <c r="C80" s="85">
        <f>D80+E80</f>
        <v>178320449</v>
      </c>
      <c r="D80" s="70">
        <v>71617992</v>
      </c>
      <c r="E80" s="85">
        <f>F80+H80-D80</f>
        <v>106702457</v>
      </c>
      <c r="F80" s="155">
        <v>2400</v>
      </c>
      <c r="G80" s="70"/>
      <c r="H80" s="85">
        <f>I80+R80</f>
        <v>178318049</v>
      </c>
      <c r="I80" s="85">
        <f>SUM(J80:Q80)</f>
        <v>146470312</v>
      </c>
      <c r="J80" s="181">
        <v>78827674</v>
      </c>
      <c r="K80" s="181">
        <v>11319926</v>
      </c>
      <c r="L80" s="181"/>
      <c r="M80" s="181">
        <v>56322712</v>
      </c>
      <c r="N80" s="181"/>
      <c r="O80" s="181"/>
      <c r="P80" s="181"/>
      <c r="Q80" s="183">
        <v>0</v>
      </c>
      <c r="R80" s="182">
        <v>31847737</v>
      </c>
      <c r="S80" s="85">
        <f t="shared" si="29"/>
        <v>88170449</v>
      </c>
      <c r="T80" s="87">
        <f t="shared" si="30"/>
        <v>61.54667029042718</v>
      </c>
      <c r="U80" s="71">
        <v>0</v>
      </c>
      <c r="V80" s="118"/>
      <c r="W80" s="54"/>
      <c r="X80" s="54"/>
      <c r="Y80" s="54"/>
      <c r="Z80" s="54"/>
      <c r="AA80" s="54"/>
    </row>
    <row r="81" spans="1:27" s="1" customFormat="1" ht="15.75" customHeight="1">
      <c r="A81" s="41" t="s">
        <v>31</v>
      </c>
      <c r="B81" s="63" t="s">
        <v>135</v>
      </c>
      <c r="C81" s="85">
        <f>D81+E81</f>
        <v>57740560</v>
      </c>
      <c r="D81" s="70">
        <v>6007673</v>
      </c>
      <c r="E81" s="85">
        <f>F81+H81-D81</f>
        <v>51732887</v>
      </c>
      <c r="F81" s="154">
        <v>20800</v>
      </c>
      <c r="G81" s="70"/>
      <c r="H81" s="85">
        <f>I81+R81</f>
        <v>57719760</v>
      </c>
      <c r="I81" s="85">
        <f>SUM(J81:Q81)</f>
        <v>54946015</v>
      </c>
      <c r="J81" s="181">
        <v>50580549</v>
      </c>
      <c r="K81" s="181">
        <v>225968</v>
      </c>
      <c r="L81" s="181"/>
      <c r="M81" s="181">
        <v>4139498</v>
      </c>
      <c r="N81" s="181"/>
      <c r="O81" s="181"/>
      <c r="P81" s="181"/>
      <c r="Q81" s="183"/>
      <c r="R81" s="182">
        <v>2773745</v>
      </c>
      <c r="S81" s="85">
        <f t="shared" si="29"/>
        <v>6913243</v>
      </c>
      <c r="T81" s="87">
        <f t="shared" si="30"/>
        <v>92.46624527729627</v>
      </c>
      <c r="U81" s="71">
        <v>0</v>
      </c>
      <c r="V81" s="118"/>
      <c r="W81" s="54"/>
      <c r="X81" s="54"/>
      <c r="Y81" s="54"/>
      <c r="Z81" s="54"/>
      <c r="AA81" s="54"/>
    </row>
    <row r="82" spans="1:27" s="1" customFormat="1" ht="15.75" customHeight="1">
      <c r="A82" s="41" t="s">
        <v>39</v>
      </c>
      <c r="B82" s="63" t="s">
        <v>171</v>
      </c>
      <c r="C82" s="85">
        <f>D82+E82</f>
        <v>22998736</v>
      </c>
      <c r="D82" s="70">
        <v>14703292</v>
      </c>
      <c r="E82" s="85">
        <f>F82+H82-D82</f>
        <v>8295444</v>
      </c>
      <c r="F82" s="154">
        <v>48866</v>
      </c>
      <c r="G82" s="70"/>
      <c r="H82" s="85">
        <f>I82+R82</f>
        <v>22949870</v>
      </c>
      <c r="I82" s="85">
        <f>SUM(J82:Q82)</f>
        <v>18864543</v>
      </c>
      <c r="J82" s="181">
        <v>10647493</v>
      </c>
      <c r="K82" s="181">
        <v>1443452</v>
      </c>
      <c r="L82" s="181"/>
      <c r="M82" s="181">
        <v>1880116</v>
      </c>
      <c r="N82" s="181"/>
      <c r="O82" s="181"/>
      <c r="P82" s="181"/>
      <c r="Q82" s="183">
        <v>4893482</v>
      </c>
      <c r="R82" s="182">
        <v>4085327</v>
      </c>
      <c r="S82" s="85">
        <f>H82-(J82+K82+L82)</f>
        <v>10858925</v>
      </c>
      <c r="T82" s="87">
        <f>(J82+K82+L82)*100/I82</f>
        <v>64.09349540033915</v>
      </c>
      <c r="U82" s="71">
        <v>533223</v>
      </c>
      <c r="V82" s="118"/>
      <c r="W82" s="54"/>
      <c r="X82" s="54"/>
      <c r="Y82" s="54"/>
      <c r="Z82" s="54"/>
      <c r="AA82" s="54"/>
    </row>
    <row r="83" spans="1:27" s="1" customFormat="1" ht="15.75" customHeight="1">
      <c r="A83" s="41" t="s">
        <v>40</v>
      </c>
      <c r="B83" s="63" t="s">
        <v>193</v>
      </c>
      <c r="C83" s="85">
        <f>D83+E83</f>
        <v>72674323</v>
      </c>
      <c r="D83" s="70">
        <v>11666583</v>
      </c>
      <c r="E83" s="85">
        <f>F83+H83-D83</f>
        <v>61007740</v>
      </c>
      <c r="F83" s="155">
        <v>17346</v>
      </c>
      <c r="G83" s="70"/>
      <c r="H83" s="85">
        <f>I83+R83</f>
        <v>72656977</v>
      </c>
      <c r="I83" s="85">
        <f>SUM(J83:Q83)</f>
        <v>69422094</v>
      </c>
      <c r="J83" s="181">
        <v>52064690</v>
      </c>
      <c r="K83" s="181">
        <v>3766562</v>
      </c>
      <c r="L83" s="181"/>
      <c r="M83" s="181">
        <v>9289712</v>
      </c>
      <c r="N83" s="181">
        <v>120092</v>
      </c>
      <c r="O83" s="181"/>
      <c r="P83" s="181"/>
      <c r="Q83" s="183">
        <v>4181038</v>
      </c>
      <c r="R83" s="182">
        <v>3234883</v>
      </c>
      <c r="S83" s="85">
        <f t="shared" si="29"/>
        <v>16825725</v>
      </c>
      <c r="T83" s="87">
        <f t="shared" si="30"/>
        <v>80.4228866965609</v>
      </c>
      <c r="U83" s="71">
        <v>0</v>
      </c>
      <c r="V83" s="118"/>
      <c r="W83" s="54"/>
      <c r="X83" s="54"/>
      <c r="Y83" s="54"/>
      <c r="Z83" s="54"/>
      <c r="AA83" s="54"/>
    </row>
    <row r="84" spans="1:27" s="1" customFormat="1" ht="15.75" customHeight="1">
      <c r="A84" s="30" t="s">
        <v>151</v>
      </c>
      <c r="B84" s="171" t="s">
        <v>162</v>
      </c>
      <c r="C84" s="85">
        <f>SUM(C85:C92)</f>
        <v>281686399</v>
      </c>
      <c r="D84" s="85">
        <f aca="true" t="shared" si="36" ref="D84:R84">SUM(D85:D92)</f>
        <v>180114519</v>
      </c>
      <c r="E84" s="85">
        <f t="shared" si="36"/>
        <v>101571880</v>
      </c>
      <c r="F84" s="85">
        <f t="shared" si="36"/>
        <v>5084216</v>
      </c>
      <c r="G84" s="85">
        <f t="shared" si="36"/>
        <v>0</v>
      </c>
      <c r="H84" s="85">
        <f t="shared" si="36"/>
        <v>276602183</v>
      </c>
      <c r="I84" s="85">
        <f t="shared" si="36"/>
        <v>181392452</v>
      </c>
      <c r="J84" s="85">
        <f t="shared" si="36"/>
        <v>56681289</v>
      </c>
      <c r="K84" s="85">
        <f t="shared" si="36"/>
        <v>3425963</v>
      </c>
      <c r="L84" s="85">
        <f t="shared" si="36"/>
        <v>0</v>
      </c>
      <c r="M84" s="85">
        <f t="shared" si="36"/>
        <v>117384663</v>
      </c>
      <c r="N84" s="85">
        <f t="shared" si="36"/>
        <v>3900537</v>
      </c>
      <c r="O84" s="85">
        <f t="shared" si="36"/>
        <v>0</v>
      </c>
      <c r="P84" s="85">
        <f t="shared" si="36"/>
        <v>0</v>
      </c>
      <c r="Q84" s="85">
        <f t="shared" si="36"/>
        <v>0</v>
      </c>
      <c r="R84" s="85">
        <f t="shared" si="36"/>
        <v>95209731</v>
      </c>
      <c r="S84" s="85">
        <f t="shared" si="3"/>
        <v>216494931</v>
      </c>
      <c r="T84" s="87">
        <f t="shared" si="1"/>
        <v>33.13657836214706</v>
      </c>
      <c r="U84" s="85">
        <f>SUM(U85:U92)</f>
        <v>9181603</v>
      </c>
      <c r="V84" s="118" t="s">
        <v>225</v>
      </c>
      <c r="W84" s="54"/>
      <c r="X84" s="54"/>
      <c r="Y84" s="54"/>
      <c r="Z84" s="54"/>
      <c r="AA84" s="54"/>
    </row>
    <row r="85" spans="1:27" s="1" customFormat="1" ht="15.75" customHeight="1">
      <c r="A85" s="41" t="s">
        <v>29</v>
      </c>
      <c r="B85" s="55" t="s">
        <v>215</v>
      </c>
      <c r="C85" s="85">
        <f aca="true" t="shared" si="37" ref="C85:C92">D85+E85</f>
        <v>53604265</v>
      </c>
      <c r="D85" s="70">
        <v>32728366</v>
      </c>
      <c r="E85" s="85">
        <f aca="true" t="shared" si="38" ref="E85:E92">F85+H85-D85</f>
        <v>20875899</v>
      </c>
      <c r="F85" s="168">
        <v>700</v>
      </c>
      <c r="G85" s="70"/>
      <c r="H85" s="85">
        <f aca="true" t="shared" si="39" ref="H85:H92">I85+R85</f>
        <v>53603565</v>
      </c>
      <c r="I85" s="85">
        <f aca="true" t="shared" si="40" ref="I85:I92">SUM(J85:Q85)</f>
        <v>24580136</v>
      </c>
      <c r="J85" s="169">
        <v>6729273</v>
      </c>
      <c r="K85" s="169">
        <v>998016</v>
      </c>
      <c r="L85" s="169">
        <v>0</v>
      </c>
      <c r="M85" s="169">
        <v>16104987</v>
      </c>
      <c r="N85" s="169">
        <v>747860</v>
      </c>
      <c r="O85" s="169">
        <v>0</v>
      </c>
      <c r="P85" s="169">
        <v>0</v>
      </c>
      <c r="Q85" s="169">
        <v>0</v>
      </c>
      <c r="R85" s="169">
        <v>29023429</v>
      </c>
      <c r="S85" s="85">
        <f t="shared" si="3"/>
        <v>45876276</v>
      </c>
      <c r="T85" s="87">
        <f t="shared" si="1"/>
        <v>31.437128744934526</v>
      </c>
      <c r="U85" s="156">
        <v>7426396</v>
      </c>
      <c r="V85" s="118"/>
      <c r="W85" s="54"/>
      <c r="X85" s="54"/>
      <c r="Y85" s="54"/>
      <c r="Z85" s="54"/>
      <c r="AA85" s="54"/>
    </row>
    <row r="86" spans="1:27" s="1" customFormat="1" ht="15.75" customHeight="1">
      <c r="A86" s="41" t="s">
        <v>30</v>
      </c>
      <c r="B86" s="55" t="s">
        <v>210</v>
      </c>
      <c r="C86" s="85">
        <f t="shared" si="37"/>
        <v>28630429</v>
      </c>
      <c r="D86" s="70">
        <v>23601362</v>
      </c>
      <c r="E86" s="85">
        <f t="shared" si="38"/>
        <v>5029067</v>
      </c>
      <c r="F86" s="168">
        <v>111751</v>
      </c>
      <c r="G86" s="70"/>
      <c r="H86" s="85">
        <f t="shared" si="39"/>
        <v>28518678</v>
      </c>
      <c r="I86" s="85">
        <f t="shared" si="40"/>
        <v>19412818</v>
      </c>
      <c r="J86" s="169">
        <v>5610576</v>
      </c>
      <c r="K86" s="169">
        <v>14000</v>
      </c>
      <c r="L86" s="169">
        <v>0</v>
      </c>
      <c r="M86" s="169">
        <v>11498332</v>
      </c>
      <c r="N86" s="169">
        <v>2289910</v>
      </c>
      <c r="O86" s="169">
        <v>0</v>
      </c>
      <c r="P86" s="169">
        <v>0</v>
      </c>
      <c r="Q86" s="169">
        <v>0</v>
      </c>
      <c r="R86" s="169">
        <v>9105860</v>
      </c>
      <c r="S86" s="85">
        <f t="shared" si="3"/>
        <v>22894102</v>
      </c>
      <c r="T86" s="87">
        <f t="shared" si="1"/>
        <v>28.97351636429085</v>
      </c>
      <c r="U86" s="156"/>
      <c r="V86" s="118"/>
      <c r="W86" s="54"/>
      <c r="X86" s="54"/>
      <c r="Y86" s="54"/>
      <c r="Z86" s="54"/>
      <c r="AA86" s="54"/>
    </row>
    <row r="87" spans="1:27" s="1" customFormat="1" ht="15.75" customHeight="1">
      <c r="A87" s="41" t="s">
        <v>38</v>
      </c>
      <c r="B87" s="55" t="s">
        <v>221</v>
      </c>
      <c r="C87" s="85">
        <f>D87+E87</f>
        <v>870322</v>
      </c>
      <c r="D87" s="70">
        <v>0</v>
      </c>
      <c r="E87" s="85">
        <f>F87+H87-D87</f>
        <v>870322</v>
      </c>
      <c r="F87" s="168">
        <v>0</v>
      </c>
      <c r="G87" s="70"/>
      <c r="H87" s="85">
        <f>I87+R87</f>
        <v>870322</v>
      </c>
      <c r="I87" s="85">
        <f>SUM(J87:Q87)</f>
        <v>870322</v>
      </c>
      <c r="J87" s="169">
        <v>199567</v>
      </c>
      <c r="K87" s="169">
        <v>0</v>
      </c>
      <c r="L87" s="169">
        <v>0</v>
      </c>
      <c r="M87" s="169">
        <v>670755</v>
      </c>
      <c r="N87" s="169">
        <v>0</v>
      </c>
      <c r="O87" s="169">
        <v>0</v>
      </c>
      <c r="P87" s="169">
        <v>0</v>
      </c>
      <c r="Q87" s="169">
        <v>0</v>
      </c>
      <c r="R87" s="169">
        <v>0</v>
      </c>
      <c r="S87" s="85">
        <f>H87-(J87+K87+L87)</f>
        <v>670755</v>
      </c>
      <c r="T87" s="87">
        <f>(J87+K87+L87)*100/I87</f>
        <v>22.930248804465474</v>
      </c>
      <c r="U87" s="156"/>
      <c r="V87" s="118"/>
      <c r="W87" s="54"/>
      <c r="X87" s="54"/>
      <c r="Y87" s="54"/>
      <c r="Z87" s="54"/>
      <c r="AA87" s="54"/>
    </row>
    <row r="88" spans="1:27" s="1" customFormat="1" ht="15.75" customHeight="1">
      <c r="A88" s="41" t="s">
        <v>31</v>
      </c>
      <c r="B88" s="56" t="s">
        <v>122</v>
      </c>
      <c r="C88" s="85">
        <f t="shared" si="37"/>
        <v>37640766</v>
      </c>
      <c r="D88" s="70">
        <v>25530014</v>
      </c>
      <c r="E88" s="85">
        <f t="shared" si="38"/>
        <v>12110752</v>
      </c>
      <c r="F88" s="168">
        <v>3150882</v>
      </c>
      <c r="G88" s="70"/>
      <c r="H88" s="85">
        <f t="shared" si="39"/>
        <v>34489884</v>
      </c>
      <c r="I88" s="85">
        <f t="shared" si="40"/>
        <v>22732116</v>
      </c>
      <c r="J88" s="169">
        <v>7266881</v>
      </c>
      <c r="K88" s="169">
        <v>833676</v>
      </c>
      <c r="L88" s="169">
        <v>0</v>
      </c>
      <c r="M88" s="169">
        <v>14631559</v>
      </c>
      <c r="N88" s="169">
        <v>0</v>
      </c>
      <c r="O88" s="169">
        <v>0</v>
      </c>
      <c r="P88" s="169">
        <v>0</v>
      </c>
      <c r="Q88" s="169">
        <v>0</v>
      </c>
      <c r="R88" s="169">
        <v>11757768</v>
      </c>
      <c r="S88" s="85">
        <f t="shared" si="3"/>
        <v>26389327</v>
      </c>
      <c r="T88" s="87">
        <f t="shared" si="1"/>
        <v>35.63485686946169</v>
      </c>
      <c r="U88" s="156"/>
      <c r="V88" s="118"/>
      <c r="W88" s="54"/>
      <c r="X88" s="54"/>
      <c r="Y88" s="54"/>
      <c r="Z88" s="54"/>
      <c r="AA88" s="54"/>
    </row>
    <row r="89" spans="1:27" s="1" customFormat="1" ht="15.75" customHeight="1">
      <c r="A89" s="41" t="s">
        <v>38</v>
      </c>
      <c r="B89" s="55" t="s">
        <v>123</v>
      </c>
      <c r="C89" s="85">
        <f t="shared" si="37"/>
        <v>49421175</v>
      </c>
      <c r="D89" s="70">
        <v>37349404</v>
      </c>
      <c r="E89" s="85">
        <f t="shared" si="38"/>
        <v>12071771</v>
      </c>
      <c r="F89" s="168">
        <v>115582</v>
      </c>
      <c r="G89" s="70"/>
      <c r="H89" s="85">
        <f t="shared" si="39"/>
        <v>49305593</v>
      </c>
      <c r="I89" s="85">
        <f t="shared" si="40"/>
        <v>29927420</v>
      </c>
      <c r="J89" s="169">
        <v>8965664</v>
      </c>
      <c r="K89" s="169">
        <v>233080</v>
      </c>
      <c r="L89" s="169">
        <v>0</v>
      </c>
      <c r="M89" s="169">
        <v>20728676</v>
      </c>
      <c r="N89" s="169">
        <v>0</v>
      </c>
      <c r="O89" s="169">
        <v>0</v>
      </c>
      <c r="P89" s="169">
        <v>0</v>
      </c>
      <c r="Q89" s="169">
        <v>0</v>
      </c>
      <c r="R89" s="169">
        <v>19378173</v>
      </c>
      <c r="S89" s="85">
        <f t="shared" si="3"/>
        <v>40106849</v>
      </c>
      <c r="T89" s="87">
        <f t="shared" si="1"/>
        <v>30.73684266802818</v>
      </c>
      <c r="U89" s="156">
        <v>722389</v>
      </c>
      <c r="V89" s="118"/>
      <c r="W89" s="54"/>
      <c r="X89" s="54"/>
      <c r="Y89" s="54"/>
      <c r="Z89" s="54"/>
      <c r="AA89" s="54"/>
    </row>
    <row r="90" spans="1:27" s="1" customFormat="1" ht="15.75" customHeight="1">
      <c r="A90" s="41" t="s">
        <v>39</v>
      </c>
      <c r="B90" s="56" t="s">
        <v>196</v>
      </c>
      <c r="C90" s="85">
        <f>D90+E90</f>
        <v>28397278</v>
      </c>
      <c r="D90" s="70">
        <v>18340322</v>
      </c>
      <c r="E90" s="85">
        <f>F90+H90-D90</f>
        <v>10056956</v>
      </c>
      <c r="F90" s="168">
        <v>600000</v>
      </c>
      <c r="G90" s="70"/>
      <c r="H90" s="85">
        <f>I90+R90</f>
        <v>27797278</v>
      </c>
      <c r="I90" s="85">
        <f>SUM(J90:Q90)</f>
        <v>16231879</v>
      </c>
      <c r="J90" s="169">
        <v>4853973</v>
      </c>
      <c r="K90" s="169">
        <v>377575</v>
      </c>
      <c r="L90" s="169">
        <v>0</v>
      </c>
      <c r="M90" s="169">
        <v>10137564</v>
      </c>
      <c r="N90" s="169">
        <v>862767</v>
      </c>
      <c r="O90" s="169">
        <v>0</v>
      </c>
      <c r="P90" s="169">
        <v>0</v>
      </c>
      <c r="Q90" s="169">
        <v>0</v>
      </c>
      <c r="R90" s="169">
        <v>11565399</v>
      </c>
      <c r="S90" s="85">
        <f>H90-(J90+K90+L90)</f>
        <v>22565730</v>
      </c>
      <c r="T90" s="87">
        <f>(J90+K90+L90)*100/I90</f>
        <v>32.230082543123935</v>
      </c>
      <c r="U90" s="156">
        <v>350560</v>
      </c>
      <c r="V90" s="118"/>
      <c r="W90" s="54"/>
      <c r="X90" s="54"/>
      <c r="Y90" s="54"/>
      <c r="Z90" s="54"/>
      <c r="AA90" s="54"/>
    </row>
    <row r="91" spans="1:27" s="1" customFormat="1" ht="15.75" customHeight="1">
      <c r="A91" s="41" t="s">
        <v>40</v>
      </c>
      <c r="B91" s="56" t="s">
        <v>118</v>
      </c>
      <c r="C91" s="85">
        <f t="shared" si="37"/>
        <v>39314134</v>
      </c>
      <c r="D91" s="70">
        <v>28684307</v>
      </c>
      <c r="E91" s="85">
        <f t="shared" si="38"/>
        <v>10629827</v>
      </c>
      <c r="F91" s="168">
        <v>568162</v>
      </c>
      <c r="G91" s="70"/>
      <c r="H91" s="85">
        <f t="shared" si="39"/>
        <v>38745972</v>
      </c>
      <c r="I91" s="85">
        <f t="shared" si="40"/>
        <v>33142074</v>
      </c>
      <c r="J91" s="169">
        <v>12827721</v>
      </c>
      <c r="K91" s="169">
        <v>593095</v>
      </c>
      <c r="L91" s="169">
        <v>0</v>
      </c>
      <c r="M91" s="169">
        <v>19721258</v>
      </c>
      <c r="N91" s="169">
        <v>0</v>
      </c>
      <c r="O91" s="169">
        <v>0</v>
      </c>
      <c r="P91" s="169">
        <v>0</v>
      </c>
      <c r="Q91" s="169">
        <v>0</v>
      </c>
      <c r="R91" s="169">
        <v>5603898</v>
      </c>
      <c r="S91" s="85">
        <f t="shared" si="3"/>
        <v>25325156</v>
      </c>
      <c r="T91" s="87">
        <f t="shared" si="1"/>
        <v>40.49479824346539</v>
      </c>
      <c r="U91" s="156">
        <v>682258</v>
      </c>
      <c r="V91" s="118"/>
      <c r="W91" s="54"/>
      <c r="X91" s="54"/>
      <c r="Y91" s="54"/>
      <c r="Z91" s="54"/>
      <c r="AA91" s="54"/>
    </row>
    <row r="92" spans="1:27" s="1" customFormat="1" ht="15.75" customHeight="1">
      <c r="A92" s="41" t="s">
        <v>41</v>
      </c>
      <c r="B92" s="55" t="s">
        <v>195</v>
      </c>
      <c r="C92" s="85">
        <f t="shared" si="37"/>
        <v>43808030</v>
      </c>
      <c r="D92" s="70">
        <v>13880744</v>
      </c>
      <c r="E92" s="85">
        <f t="shared" si="38"/>
        <v>29927286</v>
      </c>
      <c r="F92" s="168">
        <v>537139</v>
      </c>
      <c r="G92" s="70"/>
      <c r="H92" s="85">
        <f t="shared" si="39"/>
        <v>43270891</v>
      </c>
      <c r="I92" s="85">
        <f t="shared" si="40"/>
        <v>34495687</v>
      </c>
      <c r="J92" s="169">
        <v>10227634</v>
      </c>
      <c r="K92" s="169">
        <v>376521</v>
      </c>
      <c r="L92" s="169">
        <v>0</v>
      </c>
      <c r="M92" s="169">
        <v>23891532</v>
      </c>
      <c r="N92" s="169">
        <v>0</v>
      </c>
      <c r="O92" s="169">
        <v>0</v>
      </c>
      <c r="P92" s="169">
        <v>0</v>
      </c>
      <c r="Q92" s="169">
        <v>0</v>
      </c>
      <c r="R92" s="169">
        <v>8775204</v>
      </c>
      <c r="S92" s="85">
        <f t="shared" si="3"/>
        <v>32666736</v>
      </c>
      <c r="T92" s="87">
        <f t="shared" si="1"/>
        <v>30.74052417045644</v>
      </c>
      <c r="U92" s="156"/>
      <c r="V92" s="118"/>
      <c r="W92" s="54"/>
      <c r="X92" s="54"/>
      <c r="Y92" s="54"/>
      <c r="Z92" s="54"/>
      <c r="AA92" s="54"/>
    </row>
    <row r="93" spans="1:27" s="1" customFormat="1" ht="15.75" customHeight="1">
      <c r="A93" s="30" t="s">
        <v>152</v>
      </c>
      <c r="B93" s="171" t="s">
        <v>0</v>
      </c>
      <c r="C93" s="85">
        <f aca="true" t="shared" si="41" ref="C93:R93">SUM(C94:C98)</f>
        <v>103858734</v>
      </c>
      <c r="D93" s="85">
        <f t="shared" si="41"/>
        <v>61669118</v>
      </c>
      <c r="E93" s="85">
        <f t="shared" si="41"/>
        <v>42189616</v>
      </c>
      <c r="F93" s="85">
        <f t="shared" si="41"/>
        <v>1236509</v>
      </c>
      <c r="G93" s="85">
        <f t="shared" si="41"/>
        <v>0</v>
      </c>
      <c r="H93" s="85">
        <f t="shared" si="41"/>
        <v>102622225</v>
      </c>
      <c r="I93" s="85">
        <f t="shared" si="41"/>
        <v>66546042</v>
      </c>
      <c r="J93" s="85">
        <f t="shared" si="41"/>
        <v>25521533</v>
      </c>
      <c r="K93" s="85">
        <f t="shared" si="41"/>
        <v>4407774</v>
      </c>
      <c r="L93" s="85">
        <f t="shared" si="41"/>
        <v>16009</v>
      </c>
      <c r="M93" s="85">
        <f t="shared" si="41"/>
        <v>36600726</v>
      </c>
      <c r="N93" s="85">
        <f t="shared" si="41"/>
        <v>0</v>
      </c>
      <c r="O93" s="85">
        <f t="shared" si="41"/>
        <v>0</v>
      </c>
      <c r="P93" s="85">
        <f t="shared" si="41"/>
        <v>0</v>
      </c>
      <c r="Q93" s="85">
        <f t="shared" si="41"/>
        <v>0</v>
      </c>
      <c r="R93" s="85">
        <f t="shared" si="41"/>
        <v>36076183</v>
      </c>
      <c r="S93" s="85">
        <f aca="true" t="shared" si="42" ref="S93:S98">H93-(J93+K93+L93)</f>
        <v>72676909</v>
      </c>
      <c r="T93" s="87">
        <f aca="true" t="shared" si="43" ref="T93:T98">(J93+K93+L93)*100/I93</f>
        <v>44.99939455452512</v>
      </c>
      <c r="U93" s="85">
        <f>SUM(U94:U98)</f>
        <v>11845072</v>
      </c>
      <c r="V93" s="118" t="s">
        <v>225</v>
      </c>
      <c r="W93" s="54"/>
      <c r="X93" s="54"/>
      <c r="Y93" s="54"/>
      <c r="Z93" s="54"/>
      <c r="AA93" s="54"/>
    </row>
    <row r="94" spans="1:27" s="1" customFormat="1" ht="15.75" customHeight="1">
      <c r="A94" s="41" t="s">
        <v>29</v>
      </c>
      <c r="B94" s="61" t="s">
        <v>177</v>
      </c>
      <c r="C94" s="85">
        <f>D94+E94</f>
        <v>24285562</v>
      </c>
      <c r="D94" s="70">
        <v>20712625</v>
      </c>
      <c r="E94" s="85">
        <f>F94+H94-D94</f>
        <v>3572937</v>
      </c>
      <c r="F94" s="131">
        <v>2600</v>
      </c>
      <c r="G94" s="70"/>
      <c r="H94" s="85">
        <f>I94+R94</f>
        <v>24282962</v>
      </c>
      <c r="I94" s="85">
        <f>SUM(J94:Q94)</f>
        <v>14674234</v>
      </c>
      <c r="J94" s="131">
        <v>5690466</v>
      </c>
      <c r="K94" s="131">
        <v>3120200</v>
      </c>
      <c r="L94" s="131">
        <v>12334</v>
      </c>
      <c r="M94" s="131">
        <v>5851234</v>
      </c>
      <c r="N94" s="131"/>
      <c r="O94" s="131"/>
      <c r="P94" s="131">
        <v>0</v>
      </c>
      <c r="Q94" s="131">
        <v>0</v>
      </c>
      <c r="R94" s="132">
        <v>9608728</v>
      </c>
      <c r="S94" s="85">
        <f t="shared" si="42"/>
        <v>15459962</v>
      </c>
      <c r="T94" s="87">
        <f t="shared" si="43"/>
        <v>60.12579600407081</v>
      </c>
      <c r="U94" s="132">
        <v>4220011</v>
      </c>
      <c r="V94" s="118"/>
      <c r="W94" s="54"/>
      <c r="X94" s="54"/>
      <c r="Y94" s="54"/>
      <c r="Z94" s="54"/>
      <c r="AA94" s="54"/>
    </row>
    <row r="95" spans="1:27" s="1" customFormat="1" ht="15.75" customHeight="1">
      <c r="A95" s="41" t="s">
        <v>30</v>
      </c>
      <c r="B95" s="61" t="s">
        <v>178</v>
      </c>
      <c r="C95" s="85">
        <f>D95+E95</f>
        <v>27680040</v>
      </c>
      <c r="D95" s="70">
        <v>13630686</v>
      </c>
      <c r="E95" s="85">
        <f>F95+H95-D95</f>
        <v>14049354</v>
      </c>
      <c r="F95" s="131">
        <v>0</v>
      </c>
      <c r="G95" s="70"/>
      <c r="H95" s="85">
        <f>I95+R95</f>
        <v>27680040</v>
      </c>
      <c r="I95" s="85">
        <f>SUM(J95:Q95)</f>
        <v>14585306</v>
      </c>
      <c r="J95" s="131">
        <v>6857101</v>
      </c>
      <c r="K95" s="131">
        <v>561642</v>
      </c>
      <c r="L95" s="131">
        <v>3675</v>
      </c>
      <c r="M95" s="131">
        <v>7162888</v>
      </c>
      <c r="N95" s="131"/>
      <c r="O95" s="131"/>
      <c r="P95" s="131">
        <v>0</v>
      </c>
      <c r="Q95" s="131">
        <v>0</v>
      </c>
      <c r="R95" s="132">
        <v>13094734</v>
      </c>
      <c r="S95" s="85">
        <f t="shared" si="42"/>
        <v>20257622</v>
      </c>
      <c r="T95" s="87">
        <f t="shared" si="43"/>
        <v>50.8896967948427</v>
      </c>
      <c r="U95" s="132">
        <v>1833413</v>
      </c>
      <c r="V95" s="118"/>
      <c r="W95" s="54"/>
      <c r="X95" s="54"/>
      <c r="Y95" s="54"/>
      <c r="Z95" s="54"/>
      <c r="AA95" s="54"/>
    </row>
    <row r="96" spans="1:27" s="1" customFormat="1" ht="15.75" customHeight="1">
      <c r="A96" s="41" t="s">
        <v>31</v>
      </c>
      <c r="B96" s="62" t="s">
        <v>179</v>
      </c>
      <c r="C96" s="85">
        <f>D96+E96</f>
        <v>12684650</v>
      </c>
      <c r="D96" s="70">
        <v>7457491</v>
      </c>
      <c r="E96" s="85">
        <f>F96+H96-D96</f>
        <v>5227159</v>
      </c>
      <c r="F96" s="131">
        <v>1150</v>
      </c>
      <c r="G96" s="70"/>
      <c r="H96" s="85">
        <f>I96+R96</f>
        <v>12683500</v>
      </c>
      <c r="I96" s="85">
        <f>SUM(J96:Q96)</f>
        <v>10523111</v>
      </c>
      <c r="J96" s="131">
        <v>4285663</v>
      </c>
      <c r="K96" s="131">
        <v>130631</v>
      </c>
      <c r="L96" s="131"/>
      <c r="M96" s="131">
        <v>6106817</v>
      </c>
      <c r="N96" s="131"/>
      <c r="O96" s="131"/>
      <c r="P96" s="131">
        <v>0</v>
      </c>
      <c r="Q96" s="131">
        <v>0</v>
      </c>
      <c r="R96" s="132">
        <v>2160389</v>
      </c>
      <c r="S96" s="85">
        <f t="shared" si="42"/>
        <v>8267206</v>
      </c>
      <c r="T96" s="87">
        <f t="shared" si="43"/>
        <v>41.96757023659638</v>
      </c>
      <c r="U96" s="132">
        <v>440874</v>
      </c>
      <c r="V96" s="118"/>
      <c r="W96" s="54"/>
      <c r="X96" s="54"/>
      <c r="Y96" s="54"/>
      <c r="Z96" s="54"/>
      <c r="AA96" s="54"/>
    </row>
    <row r="97" spans="1:27" s="1" customFormat="1" ht="15.75" customHeight="1">
      <c r="A97" s="41" t="s">
        <v>38</v>
      </c>
      <c r="B97" s="61" t="s">
        <v>113</v>
      </c>
      <c r="C97" s="85">
        <f>D97+E97</f>
        <v>19900288</v>
      </c>
      <c r="D97" s="70">
        <v>12235757</v>
      </c>
      <c r="E97" s="85">
        <f>F97+H97-D97</f>
        <v>7664531</v>
      </c>
      <c r="F97" s="131">
        <v>259700</v>
      </c>
      <c r="G97" s="70"/>
      <c r="H97" s="85">
        <f>I97+R97</f>
        <v>19640588</v>
      </c>
      <c r="I97" s="85">
        <f>SUM(J97:Q97)</f>
        <v>12343620</v>
      </c>
      <c r="J97" s="131">
        <v>4289682</v>
      </c>
      <c r="K97" s="131">
        <v>163101</v>
      </c>
      <c r="L97" s="131"/>
      <c r="M97" s="131">
        <v>7890837</v>
      </c>
      <c r="N97" s="131"/>
      <c r="O97" s="131"/>
      <c r="P97" s="131"/>
      <c r="Q97" s="131">
        <v>0</v>
      </c>
      <c r="R97" s="132">
        <v>7296968</v>
      </c>
      <c r="S97" s="85">
        <f t="shared" si="42"/>
        <v>15187805</v>
      </c>
      <c r="T97" s="87">
        <f t="shared" si="43"/>
        <v>36.07355864811133</v>
      </c>
      <c r="U97" s="132">
        <v>4897399</v>
      </c>
      <c r="V97" s="118"/>
      <c r="W97" s="54"/>
      <c r="X97" s="54"/>
      <c r="Y97" s="54"/>
      <c r="Z97" s="54"/>
      <c r="AA97" s="54"/>
    </row>
    <row r="98" spans="1:27" s="1" customFormat="1" ht="15.75" customHeight="1">
      <c r="A98" s="41" t="s">
        <v>39</v>
      </c>
      <c r="B98" s="62" t="s">
        <v>181</v>
      </c>
      <c r="C98" s="85">
        <f>D98+E98</f>
        <v>19308194</v>
      </c>
      <c r="D98" s="70">
        <v>7632559</v>
      </c>
      <c r="E98" s="85">
        <f>F98+H98-D98</f>
        <v>11675635</v>
      </c>
      <c r="F98" s="131">
        <v>973059</v>
      </c>
      <c r="G98" s="70"/>
      <c r="H98" s="85">
        <f>I98+R98</f>
        <v>18335135</v>
      </c>
      <c r="I98" s="85">
        <f>SUM(J98:Q98)</f>
        <v>14419771</v>
      </c>
      <c r="J98" s="131">
        <v>4398621</v>
      </c>
      <c r="K98" s="131">
        <v>432200</v>
      </c>
      <c r="L98" s="131"/>
      <c r="M98" s="131">
        <v>9588950</v>
      </c>
      <c r="N98" s="131"/>
      <c r="O98" s="131"/>
      <c r="P98" s="131">
        <v>0</v>
      </c>
      <c r="Q98" s="131">
        <v>0</v>
      </c>
      <c r="R98" s="132">
        <v>3915364</v>
      </c>
      <c r="S98" s="85">
        <f t="shared" si="42"/>
        <v>13504314</v>
      </c>
      <c r="T98" s="87">
        <f t="shared" si="43"/>
        <v>33.50137113827952</v>
      </c>
      <c r="U98" s="132">
        <v>453375</v>
      </c>
      <c r="V98" s="118"/>
      <c r="W98" s="54"/>
      <c r="X98" s="54"/>
      <c r="Y98" s="54"/>
      <c r="Z98" s="54"/>
      <c r="AA98" s="54"/>
    </row>
    <row r="99" spans="1:27" s="1" customFormat="1" ht="15.75" customHeight="1">
      <c r="A99" s="30" t="s">
        <v>153</v>
      </c>
      <c r="B99" s="171" t="s">
        <v>163</v>
      </c>
      <c r="C99" s="85">
        <f>SUM(C100:C102)</f>
        <v>29403998</v>
      </c>
      <c r="D99" s="85">
        <f aca="true" t="shared" si="44" ref="D99:R99">SUM(D100:D102)</f>
        <v>16661335</v>
      </c>
      <c r="E99" s="85">
        <f t="shared" si="44"/>
        <v>12742663</v>
      </c>
      <c r="F99" s="85">
        <f t="shared" si="44"/>
        <v>258945</v>
      </c>
      <c r="G99" s="85">
        <f t="shared" si="44"/>
        <v>0</v>
      </c>
      <c r="H99" s="85">
        <f t="shared" si="44"/>
        <v>29145053</v>
      </c>
      <c r="I99" s="85">
        <f t="shared" si="44"/>
        <v>20710602</v>
      </c>
      <c r="J99" s="85">
        <f t="shared" si="44"/>
        <v>6505031</v>
      </c>
      <c r="K99" s="85">
        <f t="shared" si="44"/>
        <v>344854</v>
      </c>
      <c r="L99" s="85">
        <f t="shared" si="44"/>
        <v>1515</v>
      </c>
      <c r="M99" s="85">
        <f t="shared" si="44"/>
        <v>13636888</v>
      </c>
      <c r="N99" s="85">
        <f t="shared" si="44"/>
        <v>222314</v>
      </c>
      <c r="O99" s="85">
        <f t="shared" si="44"/>
        <v>0</v>
      </c>
      <c r="P99" s="85">
        <f t="shared" si="44"/>
        <v>0</v>
      </c>
      <c r="Q99" s="85">
        <f t="shared" si="44"/>
        <v>0</v>
      </c>
      <c r="R99" s="85">
        <f t="shared" si="44"/>
        <v>8434451</v>
      </c>
      <c r="S99" s="85">
        <f t="shared" si="3"/>
        <v>22293653</v>
      </c>
      <c r="T99" s="87">
        <f t="shared" si="1"/>
        <v>33.08160718843421</v>
      </c>
      <c r="U99" s="85">
        <f>SUM(U100:U102)</f>
        <v>1581372</v>
      </c>
      <c r="V99" s="118" t="s">
        <v>225</v>
      </c>
      <c r="W99" s="54"/>
      <c r="X99" s="54"/>
      <c r="Y99" s="54"/>
      <c r="Z99" s="54"/>
      <c r="AA99" s="54"/>
    </row>
    <row r="100" spans="1:27" s="1" customFormat="1" ht="15.75" customHeight="1">
      <c r="A100" s="41" t="s">
        <v>29</v>
      </c>
      <c r="B100" s="137" t="s">
        <v>211</v>
      </c>
      <c r="C100" s="85">
        <f>D100+E100</f>
        <v>10048316</v>
      </c>
      <c r="D100" s="133">
        <v>5033649</v>
      </c>
      <c r="E100" s="85">
        <f>F100+H100-D100</f>
        <v>5014667</v>
      </c>
      <c r="F100" s="133">
        <v>60000</v>
      </c>
      <c r="G100" s="70"/>
      <c r="H100" s="85">
        <f>I100+R100</f>
        <v>9988316</v>
      </c>
      <c r="I100" s="85">
        <f>SUM(J100:Q100)</f>
        <v>7396972</v>
      </c>
      <c r="J100" s="133">
        <v>2079023</v>
      </c>
      <c r="K100" s="133">
        <v>56465</v>
      </c>
      <c r="L100" s="133"/>
      <c r="M100" s="133">
        <v>5261484</v>
      </c>
      <c r="N100" s="133"/>
      <c r="O100" s="133"/>
      <c r="P100" s="133"/>
      <c r="Q100" s="134"/>
      <c r="R100" s="135">
        <v>2591344</v>
      </c>
      <c r="S100" s="85">
        <f t="shared" si="3"/>
        <v>7852828</v>
      </c>
      <c r="T100" s="87">
        <f t="shared" si="1"/>
        <v>28.869759139280234</v>
      </c>
      <c r="U100" s="136">
        <v>496824</v>
      </c>
      <c r="V100" s="118"/>
      <c r="W100" s="54"/>
      <c r="X100" s="54"/>
      <c r="Y100" s="54"/>
      <c r="Z100" s="54"/>
      <c r="AA100" s="54"/>
    </row>
    <row r="101" spans="1:27" s="1" customFormat="1" ht="15.75" customHeight="1">
      <c r="A101" s="41" t="s">
        <v>30</v>
      </c>
      <c r="B101" s="137" t="s">
        <v>104</v>
      </c>
      <c r="C101" s="85">
        <f>D101+E101</f>
        <v>5975538</v>
      </c>
      <c r="D101" s="133">
        <v>4053648</v>
      </c>
      <c r="E101" s="85">
        <f>F101+H101-D101</f>
        <v>1921890</v>
      </c>
      <c r="F101" s="133">
        <v>92340</v>
      </c>
      <c r="G101" s="70"/>
      <c r="H101" s="85">
        <f>I101+R101</f>
        <v>5883198</v>
      </c>
      <c r="I101" s="85">
        <f>SUM(J101:Q101)</f>
        <v>4816208</v>
      </c>
      <c r="J101" s="133">
        <v>1368138</v>
      </c>
      <c r="K101" s="133">
        <v>208344</v>
      </c>
      <c r="L101" s="133">
        <v>915</v>
      </c>
      <c r="M101" s="133">
        <v>3016497</v>
      </c>
      <c r="N101" s="133">
        <v>222314</v>
      </c>
      <c r="O101" s="133"/>
      <c r="P101" s="133"/>
      <c r="Q101" s="134"/>
      <c r="R101" s="135">
        <v>1066990</v>
      </c>
      <c r="S101" s="85">
        <f>H101-(J101+K101+L101)</f>
        <v>4305801</v>
      </c>
      <c r="T101" s="87">
        <f>(J101+K101+L101)*100/I101</f>
        <v>32.751845435246985</v>
      </c>
      <c r="U101" s="136">
        <v>280150</v>
      </c>
      <c r="V101" s="118"/>
      <c r="W101" s="54"/>
      <c r="X101" s="54"/>
      <c r="Y101" s="54"/>
      <c r="Z101" s="54"/>
      <c r="AA101" s="54"/>
    </row>
    <row r="102" spans="1:27" s="1" customFormat="1" ht="15.75" customHeight="1">
      <c r="A102" s="41" t="s">
        <v>31</v>
      </c>
      <c r="B102" s="137" t="s">
        <v>202</v>
      </c>
      <c r="C102" s="85">
        <f>D102+E102</f>
        <v>13380144</v>
      </c>
      <c r="D102" s="133">
        <v>7574038</v>
      </c>
      <c r="E102" s="85">
        <f>F102+H102-D102</f>
        <v>5806106</v>
      </c>
      <c r="F102" s="133">
        <v>106605</v>
      </c>
      <c r="G102" s="70"/>
      <c r="H102" s="85">
        <f>I102+R102</f>
        <v>13273539</v>
      </c>
      <c r="I102" s="85">
        <f>SUM(J102:Q102)</f>
        <v>8497422</v>
      </c>
      <c r="J102" s="133">
        <v>3057870</v>
      </c>
      <c r="K102" s="133">
        <v>80045</v>
      </c>
      <c r="L102" s="133">
        <v>600</v>
      </c>
      <c r="M102" s="133">
        <v>5358907</v>
      </c>
      <c r="N102" s="133"/>
      <c r="O102" s="133"/>
      <c r="P102" s="133"/>
      <c r="Q102" s="134"/>
      <c r="R102" s="135">
        <v>4776117</v>
      </c>
      <c r="S102" s="85">
        <f t="shared" si="3"/>
        <v>10135024</v>
      </c>
      <c r="T102" s="87">
        <f t="shared" si="1"/>
        <v>36.934908022692056</v>
      </c>
      <c r="U102" s="136">
        <v>804398</v>
      </c>
      <c r="V102" s="118"/>
      <c r="W102" s="54"/>
      <c r="X102" s="54"/>
      <c r="Y102" s="54"/>
      <c r="Z102" s="54"/>
      <c r="AA102" s="54"/>
    </row>
    <row r="103" spans="1:27" s="1" customFormat="1" ht="15.75" customHeight="1">
      <c r="A103" s="30" t="s">
        <v>154</v>
      </c>
      <c r="B103" s="171" t="s">
        <v>164</v>
      </c>
      <c r="C103" s="85">
        <f aca="true" t="shared" si="45" ref="C103:R103">SUM(C104:C106)</f>
        <v>21952580</v>
      </c>
      <c r="D103" s="85">
        <f t="shared" si="45"/>
        <v>14459431</v>
      </c>
      <c r="E103" s="85">
        <f t="shared" si="45"/>
        <v>7493149</v>
      </c>
      <c r="F103" s="85">
        <f t="shared" si="45"/>
        <v>25998</v>
      </c>
      <c r="G103" s="85">
        <f t="shared" si="45"/>
        <v>0</v>
      </c>
      <c r="H103" s="85">
        <f t="shared" si="45"/>
        <v>21926582</v>
      </c>
      <c r="I103" s="85">
        <f t="shared" si="45"/>
        <v>13323072</v>
      </c>
      <c r="J103" s="85">
        <f t="shared" si="45"/>
        <v>4592532</v>
      </c>
      <c r="K103" s="85">
        <f t="shared" si="45"/>
        <v>2219793</v>
      </c>
      <c r="L103" s="85">
        <f t="shared" si="45"/>
        <v>0</v>
      </c>
      <c r="M103" s="85">
        <f t="shared" si="45"/>
        <v>6461414</v>
      </c>
      <c r="N103" s="85">
        <f t="shared" si="45"/>
        <v>47700</v>
      </c>
      <c r="O103" s="85">
        <f t="shared" si="45"/>
        <v>0</v>
      </c>
      <c r="P103" s="85">
        <f t="shared" si="45"/>
        <v>0</v>
      </c>
      <c r="Q103" s="85">
        <f t="shared" si="45"/>
        <v>1633</v>
      </c>
      <c r="R103" s="85">
        <f t="shared" si="45"/>
        <v>8603510</v>
      </c>
      <c r="S103" s="85">
        <f t="shared" si="3"/>
        <v>15114257</v>
      </c>
      <c r="T103" s="87">
        <f t="shared" si="1"/>
        <v>51.13178852444842</v>
      </c>
      <c r="U103" s="85">
        <f>SUM(U104:U106)</f>
        <v>3819534</v>
      </c>
      <c r="V103" s="118" t="s">
        <v>225</v>
      </c>
      <c r="W103" s="54"/>
      <c r="X103" s="54"/>
      <c r="Y103" s="54"/>
      <c r="Z103" s="54"/>
      <c r="AA103" s="54"/>
    </row>
    <row r="104" spans="1:27" s="1" customFormat="1" ht="15.75" customHeight="1">
      <c r="A104" s="41" t="s">
        <v>29</v>
      </c>
      <c r="B104" s="60" t="s">
        <v>206</v>
      </c>
      <c r="C104" s="85">
        <f>D104+E104</f>
        <v>6864685</v>
      </c>
      <c r="D104" s="70">
        <v>3342029</v>
      </c>
      <c r="E104" s="85">
        <f>F104+H104-D104</f>
        <v>3522656</v>
      </c>
      <c r="F104" s="70">
        <v>200</v>
      </c>
      <c r="G104" s="70"/>
      <c r="H104" s="85">
        <f>I104+R104</f>
        <v>6864485</v>
      </c>
      <c r="I104" s="85">
        <f>SUM(J104:Q104)</f>
        <v>4955561</v>
      </c>
      <c r="J104" s="70">
        <v>1126640</v>
      </c>
      <c r="K104" s="70">
        <v>1286975</v>
      </c>
      <c r="L104" s="70">
        <v>0</v>
      </c>
      <c r="M104" s="70">
        <v>2540313</v>
      </c>
      <c r="N104" s="70">
        <v>0</v>
      </c>
      <c r="O104" s="70">
        <v>0</v>
      </c>
      <c r="P104" s="70">
        <v>0</v>
      </c>
      <c r="Q104" s="125">
        <v>1633</v>
      </c>
      <c r="R104" s="71">
        <v>1908924</v>
      </c>
      <c r="S104" s="85">
        <f t="shared" si="3"/>
        <v>4450870</v>
      </c>
      <c r="T104" s="87">
        <f t="shared" si="1"/>
        <v>48.705181915831524</v>
      </c>
      <c r="U104" s="71">
        <v>785952</v>
      </c>
      <c r="V104" s="118"/>
      <c r="W104" s="54"/>
      <c r="X104" s="54"/>
      <c r="Y104" s="54"/>
      <c r="Z104" s="54"/>
      <c r="AA104" s="54"/>
    </row>
    <row r="105" spans="1:27" s="1" customFormat="1" ht="15.75" customHeight="1">
      <c r="A105" s="41" t="s">
        <v>30</v>
      </c>
      <c r="B105" s="60" t="s">
        <v>126</v>
      </c>
      <c r="C105" s="85">
        <f>D105+E105</f>
        <v>10668285</v>
      </c>
      <c r="D105" s="70">
        <v>7354042</v>
      </c>
      <c r="E105" s="85">
        <f>F105+H105-D105</f>
        <v>3314243</v>
      </c>
      <c r="F105" s="70">
        <v>0</v>
      </c>
      <c r="G105" s="70"/>
      <c r="H105" s="85">
        <f>I105+R105</f>
        <v>10668285</v>
      </c>
      <c r="I105" s="85">
        <f>SUM(J105:Q105)</f>
        <v>5940381</v>
      </c>
      <c r="J105" s="70">
        <v>3151657</v>
      </c>
      <c r="K105" s="70">
        <v>435394</v>
      </c>
      <c r="L105" s="70">
        <v>0</v>
      </c>
      <c r="M105" s="70">
        <v>2353330</v>
      </c>
      <c r="N105" s="70">
        <v>0</v>
      </c>
      <c r="O105" s="70">
        <v>0</v>
      </c>
      <c r="P105" s="70">
        <v>0</v>
      </c>
      <c r="Q105" s="125">
        <v>0</v>
      </c>
      <c r="R105" s="71">
        <v>4727904</v>
      </c>
      <c r="S105" s="85">
        <f>H105-(J105+K105+L105)</f>
        <v>7081234</v>
      </c>
      <c r="T105" s="87">
        <f>(J105+K105+L105)*100/I105</f>
        <v>60.38419084567135</v>
      </c>
      <c r="U105" s="71">
        <v>2849608</v>
      </c>
      <c r="V105" s="118"/>
      <c r="W105" s="54"/>
      <c r="X105" s="54"/>
      <c r="Y105" s="54"/>
      <c r="Z105" s="54"/>
      <c r="AA105" s="54"/>
    </row>
    <row r="106" spans="1:27" s="1" customFormat="1" ht="15.75" customHeight="1">
      <c r="A106" s="41" t="s">
        <v>31</v>
      </c>
      <c r="B106" s="60" t="s">
        <v>216</v>
      </c>
      <c r="C106" s="85">
        <f>D106+E106</f>
        <v>4419610</v>
      </c>
      <c r="D106" s="70">
        <v>3763360</v>
      </c>
      <c r="E106" s="85">
        <f>F106+H106-D106</f>
        <v>656250</v>
      </c>
      <c r="F106" s="70">
        <v>25798</v>
      </c>
      <c r="G106" s="70"/>
      <c r="H106" s="85">
        <f>I106+R106</f>
        <v>4393812</v>
      </c>
      <c r="I106" s="85">
        <f>SUM(J106:Q106)</f>
        <v>2427130</v>
      </c>
      <c r="J106" s="70">
        <v>314235</v>
      </c>
      <c r="K106" s="70">
        <v>497424</v>
      </c>
      <c r="L106" s="70">
        <v>0</v>
      </c>
      <c r="M106" s="70">
        <v>1567771</v>
      </c>
      <c r="N106" s="70">
        <v>47700</v>
      </c>
      <c r="O106" s="70">
        <v>0</v>
      </c>
      <c r="P106" s="70">
        <v>0</v>
      </c>
      <c r="Q106" s="125">
        <v>0</v>
      </c>
      <c r="R106" s="71">
        <v>1966682</v>
      </c>
      <c r="S106" s="85">
        <f t="shared" si="3"/>
        <v>3582153</v>
      </c>
      <c r="T106" s="87">
        <f t="shared" si="1"/>
        <v>33.44110121831134</v>
      </c>
      <c r="U106" s="71">
        <v>183974</v>
      </c>
      <c r="V106" s="118"/>
      <c r="W106" s="54"/>
      <c r="X106" s="54"/>
      <c r="Y106" s="54"/>
      <c r="Z106" s="54"/>
      <c r="AA106" s="54"/>
    </row>
    <row r="107" spans="1:22" s="44" customFormat="1" ht="16.5">
      <c r="A107" s="224"/>
      <c r="B107" s="224"/>
      <c r="C107" s="224"/>
      <c r="D107" s="224"/>
      <c r="E107" s="224"/>
      <c r="F107" s="95"/>
      <c r="G107" s="95"/>
      <c r="H107" s="95"/>
      <c r="I107" s="95"/>
      <c r="J107" s="95"/>
      <c r="K107" s="95"/>
      <c r="L107" s="95"/>
      <c r="M107" s="95"/>
      <c r="N107" s="212" t="str">
        <f>'Thong tin'!B8</f>
        <v>Kiên Giang, ngày 30 tháng 8 năm 2019</v>
      </c>
      <c r="O107" s="212"/>
      <c r="P107" s="212"/>
      <c r="Q107" s="212"/>
      <c r="R107" s="212"/>
      <c r="S107" s="212"/>
      <c r="T107" s="212"/>
      <c r="U107" s="114"/>
      <c r="V107" s="81"/>
    </row>
    <row r="108" spans="1:22" s="46" customFormat="1" ht="19.5" customHeight="1">
      <c r="A108" s="96"/>
      <c r="B108" s="211" t="s">
        <v>7</v>
      </c>
      <c r="C108" s="211"/>
      <c r="D108" s="211"/>
      <c r="E108" s="211"/>
      <c r="F108" s="97"/>
      <c r="G108" s="97"/>
      <c r="H108" s="97"/>
      <c r="I108" s="97"/>
      <c r="J108" s="97"/>
      <c r="K108" s="97"/>
      <c r="L108" s="97"/>
      <c r="M108" s="97"/>
      <c r="N108" s="245" t="str">
        <f>'Thong tin'!B7</f>
        <v>PHÓ CỤC TRƯỞNG</v>
      </c>
      <c r="O108" s="245"/>
      <c r="P108" s="245"/>
      <c r="Q108" s="245"/>
      <c r="R108" s="245"/>
      <c r="S108" s="245"/>
      <c r="T108" s="245"/>
      <c r="U108" s="114"/>
      <c r="V108" s="126"/>
    </row>
    <row r="109" spans="1:20" ht="16.5">
      <c r="A109" s="101"/>
      <c r="B109" s="210"/>
      <c r="C109" s="210"/>
      <c r="D109" s="210"/>
      <c r="E109" s="102"/>
      <c r="F109" s="102"/>
      <c r="G109" s="102"/>
      <c r="H109" s="102"/>
      <c r="I109" s="102"/>
      <c r="J109" s="102"/>
      <c r="K109" s="102"/>
      <c r="L109" s="102"/>
      <c r="M109" s="102"/>
      <c r="N109" s="245"/>
      <c r="O109" s="245"/>
      <c r="P109" s="245"/>
      <c r="Q109" s="245"/>
      <c r="R109" s="245"/>
      <c r="S109" s="245"/>
      <c r="T109" s="245"/>
    </row>
    <row r="110" spans="1:20" ht="15.75">
      <c r="A110" s="101"/>
      <c r="B110" s="101"/>
      <c r="C110" s="101"/>
      <c r="D110" s="102"/>
      <c r="E110" s="102"/>
      <c r="F110" s="102"/>
      <c r="G110" s="102"/>
      <c r="H110" s="102"/>
      <c r="I110" s="102"/>
      <c r="J110" s="102"/>
      <c r="K110" s="102"/>
      <c r="L110" s="102"/>
      <c r="M110" s="102"/>
      <c r="N110" s="102"/>
      <c r="O110" s="102"/>
      <c r="P110" s="102"/>
      <c r="Q110" s="102"/>
      <c r="R110" s="102"/>
      <c r="S110" s="101"/>
      <c r="T110" s="101"/>
    </row>
    <row r="111" spans="1:20" ht="15.75">
      <c r="A111" s="101"/>
      <c r="B111" s="101"/>
      <c r="C111" s="101"/>
      <c r="D111" s="102"/>
      <c r="E111" s="102"/>
      <c r="F111" s="102"/>
      <c r="G111" s="102"/>
      <c r="H111" s="102"/>
      <c r="I111" s="102"/>
      <c r="J111" s="102"/>
      <c r="K111" s="102"/>
      <c r="L111" s="102"/>
      <c r="M111" s="102"/>
      <c r="N111" s="102"/>
      <c r="O111" s="102"/>
      <c r="P111" s="102"/>
      <c r="Q111" s="102"/>
      <c r="R111" s="102"/>
      <c r="S111" s="101"/>
      <c r="T111" s="101"/>
    </row>
    <row r="112" spans="1:20" ht="15.75" customHeight="1">
      <c r="A112" s="100"/>
      <c r="B112" s="94"/>
      <c r="C112" s="100"/>
      <c r="D112" s="100"/>
      <c r="E112" s="100"/>
      <c r="F112" s="100"/>
      <c r="G112" s="100"/>
      <c r="H112" s="100"/>
      <c r="I112" s="100"/>
      <c r="J112" s="100"/>
      <c r="K112" s="100"/>
      <c r="L112" s="100"/>
      <c r="M112" s="100"/>
      <c r="N112" s="100"/>
      <c r="O112" s="100"/>
      <c r="P112" s="100"/>
      <c r="Q112" s="100"/>
      <c r="R112" s="101"/>
      <c r="S112" s="101"/>
      <c r="T112" s="101"/>
    </row>
    <row r="113" spans="1:20" ht="16.5">
      <c r="A113" s="101"/>
      <c r="B113" s="200" t="str">
        <f>'Thong tin'!B5</f>
        <v>Võ Thị Ngọc Diễm</v>
      </c>
      <c r="C113" s="200"/>
      <c r="D113" s="200"/>
      <c r="E113" s="200"/>
      <c r="F113" s="101"/>
      <c r="G113" s="101"/>
      <c r="H113" s="101"/>
      <c r="I113" s="101"/>
      <c r="J113" s="101"/>
      <c r="K113" s="101"/>
      <c r="L113" s="101"/>
      <c r="M113" s="101"/>
      <c r="N113" s="200" t="str">
        <f>'Thong tin'!B6</f>
        <v>Nguyễn Văn Vũ</v>
      </c>
      <c r="O113" s="200"/>
      <c r="P113" s="200"/>
      <c r="Q113" s="200"/>
      <c r="R113" s="200"/>
      <c r="S113" s="200"/>
      <c r="T113" s="200"/>
    </row>
    <row r="114" spans="1:20" ht="15.75">
      <c r="A114" s="101"/>
      <c r="B114" s="101"/>
      <c r="C114" s="101"/>
      <c r="D114" s="101"/>
      <c r="E114" s="101"/>
      <c r="F114" s="101"/>
      <c r="G114" s="101"/>
      <c r="H114" s="101"/>
      <c r="I114" s="101"/>
      <c r="J114" s="101"/>
      <c r="K114" s="101"/>
      <c r="L114" s="101"/>
      <c r="M114" s="101"/>
      <c r="N114" s="101"/>
      <c r="O114" s="101"/>
      <c r="P114" s="101"/>
      <c r="Q114" s="101"/>
      <c r="R114" s="101"/>
      <c r="S114" s="101"/>
      <c r="T114" s="101"/>
    </row>
  </sheetData>
  <sheetProtection/>
  <mergeCells count="41">
    <mergeCell ref="N107:T107"/>
    <mergeCell ref="J9:J10"/>
    <mergeCell ref="R7:R10"/>
    <mergeCell ref="Q5:T5"/>
    <mergeCell ref="J8:Q8"/>
    <mergeCell ref="C6:E6"/>
    <mergeCell ref="B108:E108"/>
    <mergeCell ref="E9:E10"/>
    <mergeCell ref="N9:N10"/>
    <mergeCell ref="K9:K10"/>
    <mergeCell ref="F6:F10"/>
    <mergeCell ref="M9:M10"/>
    <mergeCell ref="L9:L10"/>
    <mergeCell ref="G6:G10"/>
    <mergeCell ref="A107:E107"/>
    <mergeCell ref="N108:T108"/>
    <mergeCell ref="E1:N1"/>
    <mergeCell ref="E2:N2"/>
    <mergeCell ref="E3:N3"/>
    <mergeCell ref="I7:Q7"/>
    <mergeCell ref="O4:T4"/>
    <mergeCell ref="O2:T2"/>
    <mergeCell ref="U6:U10"/>
    <mergeCell ref="D7:E8"/>
    <mergeCell ref="A6:B10"/>
    <mergeCell ref="O9:O10"/>
    <mergeCell ref="T6:T10"/>
    <mergeCell ref="H7:H10"/>
    <mergeCell ref="H6:R6"/>
    <mergeCell ref="I8:I10"/>
    <mergeCell ref="C7:C10"/>
    <mergeCell ref="B113:E113"/>
    <mergeCell ref="N109:T109"/>
    <mergeCell ref="N113:T113"/>
    <mergeCell ref="S6:S10"/>
    <mergeCell ref="P9:P10"/>
    <mergeCell ref="A12:B12"/>
    <mergeCell ref="D9:D10"/>
    <mergeCell ref="Q9:Q10"/>
    <mergeCell ref="B109:D109"/>
    <mergeCell ref="A11:B11"/>
  </mergeCells>
  <printOptions/>
  <pageMargins left="0" right="0" top="0.2" bottom="0" header="0.2" footer="0.2"/>
  <pageSetup horizontalDpi="600" verticalDpi="600" orientation="landscape" paperSize="9" r:id="rId1"/>
  <ignoredErrors>
    <ignoredError sqref="A14:A20 A22" numberStoredAsText="1"/>
  </ignoredErrors>
</worksheet>
</file>

<file path=xl/worksheets/sheet5.xml><?xml version="1.0" encoding="utf-8"?>
<worksheet xmlns="http://schemas.openxmlformats.org/spreadsheetml/2006/main" xmlns:r="http://schemas.openxmlformats.org/officeDocument/2006/relationships">
  <sheetPr>
    <tabColor indexed="14"/>
  </sheetPr>
  <dimension ref="A1:AC35"/>
  <sheetViews>
    <sheetView zoomScale="115" zoomScaleNormal="115" zoomScalePageLayoutView="0" workbookViewId="0" topLeftCell="A1">
      <selection activeCell="W12" sqref="W12"/>
    </sheetView>
  </sheetViews>
  <sheetFormatPr defaultColWidth="9.00390625" defaultRowHeight="15.75"/>
  <cols>
    <col min="1" max="1" width="3.50390625" style="35" customWidth="1"/>
    <col min="2" max="2" width="7.875" style="35" customWidth="1"/>
    <col min="3" max="3" width="9.375" style="35" customWidth="1"/>
    <col min="4" max="4" width="8.50390625" style="35" customWidth="1"/>
    <col min="5" max="5" width="8.125" style="35" customWidth="1"/>
    <col min="6" max="6" width="6.00390625" style="35" customWidth="1"/>
    <col min="7" max="7" width="4.00390625" style="35" customWidth="1"/>
    <col min="8" max="8" width="7.75390625" style="35" customWidth="1"/>
    <col min="9" max="9" width="8.00390625" style="35" customWidth="1"/>
    <col min="10" max="10" width="6.875" style="35" customWidth="1"/>
    <col min="11" max="11" width="6.00390625" style="35" customWidth="1"/>
    <col min="12" max="12" width="4.125" style="35" customWidth="1"/>
    <col min="13" max="13" width="7.375" style="35" customWidth="1"/>
    <col min="14" max="14" width="6.75390625" style="35" customWidth="1"/>
    <col min="15" max="15" width="4.875" style="35" customWidth="1"/>
    <col min="16" max="16" width="5.00390625" style="35" customWidth="1"/>
    <col min="17" max="17" width="5.625" style="35" customWidth="1"/>
    <col min="18" max="18" width="6.625" style="35" customWidth="1"/>
    <col min="19" max="19" width="7.375" style="35" customWidth="1"/>
    <col min="20" max="20" width="4.125" style="35" customWidth="1"/>
    <col min="21" max="21" width="10.875" style="140" hidden="1" customWidth="1"/>
    <col min="22" max="22" width="6.00390625" style="140" customWidth="1"/>
    <col min="23" max="16384" width="9.00390625" style="35" customWidth="1"/>
  </cols>
  <sheetData>
    <row r="1" spans="1:21" ht="16.5" customHeight="1">
      <c r="A1" s="78" t="s">
        <v>168</v>
      </c>
      <c r="B1" s="33"/>
      <c r="C1" s="33"/>
      <c r="E1" s="199" t="s">
        <v>74</v>
      </c>
      <c r="F1" s="199"/>
      <c r="G1" s="199"/>
      <c r="H1" s="199"/>
      <c r="I1" s="199"/>
      <c r="J1" s="199"/>
      <c r="K1" s="199"/>
      <c r="L1" s="199"/>
      <c r="M1" s="199"/>
      <c r="N1" s="199"/>
      <c r="O1" s="50" t="s">
        <v>94</v>
      </c>
      <c r="P1" s="49"/>
      <c r="Q1" s="32"/>
      <c r="R1" s="32"/>
      <c r="S1" s="32"/>
      <c r="T1" s="32"/>
      <c r="U1" s="147"/>
    </row>
    <row r="2" spans="1:21" ht="13.5" customHeight="1">
      <c r="A2" s="33" t="s">
        <v>68</v>
      </c>
      <c r="B2" s="33"/>
      <c r="C2" s="33"/>
      <c r="D2" s="33"/>
      <c r="E2" s="251" t="str">
        <f>'Thong tin'!B3</f>
        <v>11 tháng / năm 2019</v>
      </c>
      <c r="F2" s="251"/>
      <c r="G2" s="251"/>
      <c r="H2" s="251"/>
      <c r="I2" s="251"/>
      <c r="J2" s="251"/>
      <c r="K2" s="251"/>
      <c r="L2" s="251"/>
      <c r="M2" s="251"/>
      <c r="N2" s="251"/>
      <c r="O2" s="263" t="s">
        <v>72</v>
      </c>
      <c r="P2" s="263"/>
      <c r="Q2" s="263"/>
      <c r="R2" s="263"/>
      <c r="S2" s="263"/>
      <c r="T2" s="263"/>
      <c r="U2" s="148"/>
    </row>
    <row r="3" spans="1:21" ht="14.25" customHeight="1">
      <c r="A3" s="33" t="s">
        <v>69</v>
      </c>
      <c r="B3" s="33"/>
      <c r="C3" s="33"/>
      <c r="D3" s="33"/>
      <c r="E3" s="252"/>
      <c r="F3" s="252"/>
      <c r="G3" s="252"/>
      <c r="H3" s="252"/>
      <c r="I3" s="252"/>
      <c r="J3" s="252"/>
      <c r="K3" s="252"/>
      <c r="L3" s="252"/>
      <c r="M3" s="252"/>
      <c r="N3" s="252"/>
      <c r="O3" s="50" t="s">
        <v>71</v>
      </c>
      <c r="P3" s="36"/>
      <c r="Q3" s="32"/>
      <c r="R3" s="36"/>
      <c r="S3" s="32"/>
      <c r="T3" s="32"/>
      <c r="U3" s="149"/>
    </row>
    <row r="4" spans="1:21" ht="12.75" customHeight="1">
      <c r="A4" s="33" t="s">
        <v>75</v>
      </c>
      <c r="B4" s="33"/>
      <c r="C4" s="33"/>
      <c r="D4" s="33"/>
      <c r="E4" s="33"/>
      <c r="F4" s="33"/>
      <c r="G4" s="33"/>
      <c r="H4" s="33"/>
      <c r="I4" s="33"/>
      <c r="J4" s="33"/>
      <c r="K4" s="33"/>
      <c r="L4" s="33"/>
      <c r="M4" s="33"/>
      <c r="N4" s="33"/>
      <c r="O4" s="263" t="s">
        <v>64</v>
      </c>
      <c r="P4" s="263"/>
      <c r="Q4" s="263"/>
      <c r="R4" s="263"/>
      <c r="S4" s="263"/>
      <c r="T4" s="263"/>
      <c r="U4" s="148"/>
    </row>
    <row r="5" spans="2:21" ht="14.25" customHeight="1">
      <c r="B5" s="37"/>
      <c r="C5" s="37"/>
      <c r="Q5" s="265" t="s">
        <v>73</v>
      </c>
      <c r="R5" s="265"/>
      <c r="S5" s="265"/>
      <c r="T5" s="265"/>
      <c r="U5" s="147"/>
    </row>
    <row r="6" spans="1:20" ht="12.75" customHeight="1">
      <c r="A6" s="201" t="s">
        <v>37</v>
      </c>
      <c r="B6" s="202"/>
      <c r="C6" s="238" t="s">
        <v>76</v>
      </c>
      <c r="D6" s="239"/>
      <c r="E6" s="240"/>
      <c r="F6" s="232" t="s">
        <v>77</v>
      </c>
      <c r="G6" s="221" t="s">
        <v>78</v>
      </c>
      <c r="H6" s="241" t="s">
        <v>79</v>
      </c>
      <c r="I6" s="242"/>
      <c r="J6" s="242"/>
      <c r="K6" s="242"/>
      <c r="L6" s="242"/>
      <c r="M6" s="242"/>
      <c r="N6" s="242"/>
      <c r="O6" s="242"/>
      <c r="P6" s="242"/>
      <c r="Q6" s="242"/>
      <c r="R6" s="243"/>
      <c r="S6" s="213" t="s">
        <v>91</v>
      </c>
      <c r="T6" s="260" t="s">
        <v>80</v>
      </c>
    </row>
    <row r="7" spans="1:29" s="38" customFormat="1" ht="14.25" customHeight="1">
      <c r="A7" s="203"/>
      <c r="B7" s="204"/>
      <c r="C7" s="213" t="s">
        <v>28</v>
      </c>
      <c r="D7" s="216" t="s">
        <v>9</v>
      </c>
      <c r="E7" s="226"/>
      <c r="F7" s="233"/>
      <c r="G7" s="214"/>
      <c r="H7" s="221" t="s">
        <v>22</v>
      </c>
      <c r="I7" s="216" t="s">
        <v>81</v>
      </c>
      <c r="J7" s="217"/>
      <c r="K7" s="217"/>
      <c r="L7" s="217"/>
      <c r="M7" s="217"/>
      <c r="N7" s="217"/>
      <c r="O7" s="217"/>
      <c r="P7" s="217"/>
      <c r="Q7" s="218"/>
      <c r="R7" s="226" t="s">
        <v>82</v>
      </c>
      <c r="S7" s="214"/>
      <c r="T7" s="261"/>
      <c r="U7" s="149"/>
      <c r="V7" s="149"/>
      <c r="W7" s="32"/>
      <c r="X7" s="32"/>
      <c r="Y7" s="32"/>
      <c r="Z7" s="32"/>
      <c r="AA7" s="32"/>
      <c r="AB7" s="32"/>
      <c r="AC7" s="32"/>
    </row>
    <row r="8" spans="1:20" ht="15.75" customHeight="1">
      <c r="A8" s="203"/>
      <c r="B8" s="204"/>
      <c r="C8" s="214"/>
      <c r="D8" s="234"/>
      <c r="E8" s="228"/>
      <c r="F8" s="233"/>
      <c r="G8" s="214"/>
      <c r="H8" s="214"/>
      <c r="I8" s="221" t="s">
        <v>22</v>
      </c>
      <c r="J8" s="229" t="s">
        <v>9</v>
      </c>
      <c r="K8" s="230"/>
      <c r="L8" s="230"/>
      <c r="M8" s="230"/>
      <c r="N8" s="230"/>
      <c r="O8" s="230"/>
      <c r="P8" s="230"/>
      <c r="Q8" s="231"/>
      <c r="R8" s="227"/>
      <c r="S8" s="214"/>
      <c r="T8" s="261"/>
    </row>
    <row r="9" spans="1:20" ht="15.75" customHeight="1">
      <c r="A9" s="203"/>
      <c r="B9" s="204"/>
      <c r="C9" s="214"/>
      <c r="D9" s="213" t="s">
        <v>83</v>
      </c>
      <c r="E9" s="213" t="s">
        <v>84</v>
      </c>
      <c r="F9" s="233"/>
      <c r="G9" s="214"/>
      <c r="H9" s="214"/>
      <c r="I9" s="214"/>
      <c r="J9" s="231" t="s">
        <v>85</v>
      </c>
      <c r="K9" s="219" t="s">
        <v>86</v>
      </c>
      <c r="L9" s="213" t="s">
        <v>87</v>
      </c>
      <c r="M9" s="237" t="s">
        <v>88</v>
      </c>
      <c r="N9" s="221" t="s">
        <v>89</v>
      </c>
      <c r="O9" s="221" t="s">
        <v>90</v>
      </c>
      <c r="P9" s="221" t="s">
        <v>92</v>
      </c>
      <c r="Q9" s="221" t="s">
        <v>93</v>
      </c>
      <c r="R9" s="227"/>
      <c r="S9" s="214"/>
      <c r="T9" s="261"/>
    </row>
    <row r="10" spans="1:21" ht="38.25" customHeight="1">
      <c r="A10" s="205"/>
      <c r="B10" s="206"/>
      <c r="C10" s="215"/>
      <c r="D10" s="215"/>
      <c r="E10" s="215"/>
      <c r="F10" s="234"/>
      <c r="G10" s="215"/>
      <c r="H10" s="215"/>
      <c r="I10" s="215"/>
      <c r="J10" s="231"/>
      <c r="K10" s="219"/>
      <c r="L10" s="264"/>
      <c r="M10" s="237"/>
      <c r="N10" s="215"/>
      <c r="O10" s="215" t="s">
        <v>90</v>
      </c>
      <c r="P10" s="215" t="s">
        <v>92</v>
      </c>
      <c r="Q10" s="215" t="s">
        <v>93</v>
      </c>
      <c r="R10" s="228"/>
      <c r="S10" s="215"/>
      <c r="T10" s="262"/>
      <c r="U10" s="140">
        <v>16.5</v>
      </c>
    </row>
    <row r="11" spans="1:21" ht="17.25" customHeight="1">
      <c r="A11" s="255" t="s">
        <v>21</v>
      </c>
      <c r="B11" s="256"/>
      <c r="C11" s="110">
        <f>C12+C13</f>
        <v>2181386968</v>
      </c>
      <c r="D11" s="110">
        <f aca="true" t="shared" si="0" ref="D11:R11">D12+D13</f>
        <v>1295059477</v>
      </c>
      <c r="E11" s="110">
        <f t="shared" si="0"/>
        <v>886327491</v>
      </c>
      <c r="F11" s="110">
        <f t="shared" si="0"/>
        <v>31532772</v>
      </c>
      <c r="G11" s="110">
        <f t="shared" si="0"/>
        <v>0</v>
      </c>
      <c r="H11" s="110">
        <f t="shared" si="0"/>
        <v>2149854196</v>
      </c>
      <c r="I11" s="110">
        <f t="shared" si="0"/>
        <v>1431504897</v>
      </c>
      <c r="J11" s="110">
        <f t="shared" si="0"/>
        <v>467158808</v>
      </c>
      <c r="K11" s="110">
        <f t="shared" si="0"/>
        <v>123013353</v>
      </c>
      <c r="L11" s="110">
        <f t="shared" si="0"/>
        <v>93714</v>
      </c>
      <c r="M11" s="110">
        <f t="shared" si="0"/>
        <v>751117317</v>
      </c>
      <c r="N11" s="110">
        <f t="shared" si="0"/>
        <v>73646768</v>
      </c>
      <c r="O11" s="110">
        <f t="shared" si="0"/>
        <v>6925848</v>
      </c>
      <c r="P11" s="110">
        <f t="shared" si="0"/>
        <v>125000</v>
      </c>
      <c r="Q11" s="110">
        <f t="shared" si="0"/>
        <v>9424089</v>
      </c>
      <c r="R11" s="110">
        <f t="shared" si="0"/>
        <v>718349299</v>
      </c>
      <c r="S11" s="110">
        <f>H11-(J11+K11+L11)</f>
        <v>1559588321</v>
      </c>
      <c r="T11" s="111">
        <f>(J11+K11+L11)*100/I11</f>
        <v>41.23394032650662</v>
      </c>
      <c r="U11" s="140">
        <v>16.5</v>
      </c>
    </row>
    <row r="12" spans="1:22" s="54" customFormat="1" ht="14.25" customHeight="1">
      <c r="A12" s="30" t="s">
        <v>4</v>
      </c>
      <c r="B12" s="40" t="s">
        <v>57</v>
      </c>
      <c r="C12" s="110">
        <f aca="true" t="shared" si="1" ref="C12:C28">D12+E12</f>
        <v>370633238</v>
      </c>
      <c r="D12" s="112">
        <f>'07'!D13</f>
        <v>216112975</v>
      </c>
      <c r="E12" s="110">
        <f>F12+H12-D12</f>
        <v>154520263</v>
      </c>
      <c r="F12" s="112">
        <f>'07'!F13</f>
        <v>1712475</v>
      </c>
      <c r="G12" s="112">
        <f>'07'!G13</f>
        <v>0</v>
      </c>
      <c r="H12" s="110">
        <f aca="true" t="shared" si="2" ref="H12:H28">I12+R12</f>
        <v>368920763</v>
      </c>
      <c r="I12" s="110">
        <f>SUM(J12:Q12)</f>
        <v>151864113</v>
      </c>
      <c r="J12" s="112">
        <f>'07'!J13</f>
        <v>12329208</v>
      </c>
      <c r="K12" s="112">
        <f>'07'!K13</f>
        <v>51355137</v>
      </c>
      <c r="L12" s="112">
        <f>'07'!L13</f>
        <v>66454</v>
      </c>
      <c r="M12" s="112">
        <f>'07'!M13</f>
        <v>84739408</v>
      </c>
      <c r="N12" s="112">
        <f>'07'!N13</f>
        <v>3373906</v>
      </c>
      <c r="O12" s="112">
        <f>'07'!O13</f>
        <v>0</v>
      </c>
      <c r="P12" s="112">
        <f>'07'!P13</f>
        <v>0</v>
      </c>
      <c r="Q12" s="112">
        <f>'07'!Q13</f>
        <v>0</v>
      </c>
      <c r="R12" s="112">
        <f>'07'!R13</f>
        <v>217056650</v>
      </c>
      <c r="S12" s="110">
        <f aca="true" t="shared" si="3" ref="S12:S28">H12-(J12+K12+L12)</f>
        <v>305169964</v>
      </c>
      <c r="T12" s="111">
        <f aca="true" t="shared" si="4" ref="T12:T18">(J12+K12+L12)*100/I12</f>
        <v>41.97884394188639</v>
      </c>
      <c r="U12" s="140">
        <v>16.5</v>
      </c>
      <c r="V12" s="140"/>
    </row>
    <row r="13" spans="1:22" s="54" customFormat="1" ht="14.25" customHeight="1">
      <c r="A13" s="30" t="s">
        <v>5</v>
      </c>
      <c r="B13" s="40" t="s">
        <v>14</v>
      </c>
      <c r="C13" s="110">
        <f>SUM(C14:C28)</f>
        <v>1810753730</v>
      </c>
      <c r="D13" s="110">
        <f aca="true" t="shared" si="5" ref="D13:R13">SUM(D14:D28)</f>
        <v>1078946502</v>
      </c>
      <c r="E13" s="110">
        <f t="shared" si="5"/>
        <v>731807228</v>
      </c>
      <c r="F13" s="110">
        <f t="shared" si="5"/>
        <v>29820297</v>
      </c>
      <c r="G13" s="110">
        <f t="shared" si="5"/>
        <v>0</v>
      </c>
      <c r="H13" s="110">
        <f t="shared" si="5"/>
        <v>1780933433</v>
      </c>
      <c r="I13" s="110">
        <f>SUM(I14:I28)</f>
        <v>1279640784</v>
      </c>
      <c r="J13" s="110">
        <f t="shared" si="5"/>
        <v>454829600</v>
      </c>
      <c r="K13" s="110">
        <f t="shared" si="5"/>
        <v>71658216</v>
      </c>
      <c r="L13" s="110">
        <f t="shared" si="5"/>
        <v>27260</v>
      </c>
      <c r="M13" s="110">
        <f t="shared" si="5"/>
        <v>666377909</v>
      </c>
      <c r="N13" s="110">
        <f t="shared" si="5"/>
        <v>70272862</v>
      </c>
      <c r="O13" s="110">
        <f t="shared" si="5"/>
        <v>6925848</v>
      </c>
      <c r="P13" s="110">
        <f t="shared" si="5"/>
        <v>125000</v>
      </c>
      <c r="Q13" s="110">
        <f t="shared" si="5"/>
        <v>9424089</v>
      </c>
      <c r="R13" s="110">
        <f t="shared" si="5"/>
        <v>501292649</v>
      </c>
      <c r="S13" s="110">
        <f t="shared" si="3"/>
        <v>1254418357</v>
      </c>
      <c r="T13" s="111">
        <f t="shared" si="4"/>
        <v>41.14553729322213</v>
      </c>
      <c r="U13" s="140">
        <v>16.5</v>
      </c>
      <c r="V13" s="140"/>
    </row>
    <row r="14" spans="1:27" s="1" customFormat="1" ht="15.75" customHeight="1">
      <c r="A14" s="30" t="s">
        <v>29</v>
      </c>
      <c r="B14" s="60" t="s">
        <v>101</v>
      </c>
      <c r="C14" s="110">
        <f t="shared" si="1"/>
        <v>42661290</v>
      </c>
      <c r="D14" s="112">
        <f>'07'!D25</f>
        <v>27642617</v>
      </c>
      <c r="E14" s="110">
        <f aca="true" t="shared" si="6" ref="E14:E28">F14+H14-D14</f>
        <v>15018673</v>
      </c>
      <c r="F14" s="112">
        <f>'07'!F25</f>
        <v>33994</v>
      </c>
      <c r="G14" s="112">
        <f>'07'!G25</f>
        <v>0</v>
      </c>
      <c r="H14" s="110">
        <f t="shared" si="2"/>
        <v>42627296</v>
      </c>
      <c r="I14" s="110">
        <f aca="true" t="shared" si="7" ref="I14:I28">SUM(J14:Q14)</f>
        <v>26115710</v>
      </c>
      <c r="J14" s="112">
        <f>'07'!J25</f>
        <v>7603511</v>
      </c>
      <c r="K14" s="112">
        <f>'07'!K25</f>
        <v>1619672</v>
      </c>
      <c r="L14" s="112">
        <f>'07'!L25</f>
        <v>0</v>
      </c>
      <c r="M14" s="112">
        <f>'07'!M25</f>
        <v>16288836</v>
      </c>
      <c r="N14" s="112">
        <f>'07'!N25</f>
        <v>557476</v>
      </c>
      <c r="O14" s="112">
        <f>'07'!O25</f>
        <v>0</v>
      </c>
      <c r="P14" s="112">
        <f>'07'!P25</f>
        <v>0</v>
      </c>
      <c r="Q14" s="112">
        <f>'07'!Q25</f>
        <v>46215</v>
      </c>
      <c r="R14" s="112">
        <f>'07'!R25</f>
        <v>16511586</v>
      </c>
      <c r="S14" s="110">
        <f t="shared" si="3"/>
        <v>33404113</v>
      </c>
      <c r="T14" s="111">
        <f t="shared" si="4"/>
        <v>35.316608279078</v>
      </c>
      <c r="U14" s="140">
        <v>16.5</v>
      </c>
      <c r="V14" s="140"/>
      <c r="W14" s="54"/>
      <c r="X14" s="54"/>
      <c r="Y14" s="54"/>
      <c r="Z14" s="54"/>
      <c r="AA14" s="54"/>
    </row>
    <row r="15" spans="1:27" s="1" customFormat="1" ht="15.75" customHeight="1">
      <c r="A15" s="30" t="s">
        <v>30</v>
      </c>
      <c r="B15" s="60" t="s">
        <v>155</v>
      </c>
      <c r="C15" s="110">
        <f t="shared" si="1"/>
        <v>25312704</v>
      </c>
      <c r="D15" s="112">
        <f>'07'!D31</f>
        <v>18251411</v>
      </c>
      <c r="E15" s="110">
        <f t="shared" si="6"/>
        <v>7061293</v>
      </c>
      <c r="F15" s="112">
        <f>'07'!F31</f>
        <v>7659</v>
      </c>
      <c r="G15" s="112">
        <f>'07'!G31</f>
        <v>0</v>
      </c>
      <c r="H15" s="110">
        <f t="shared" si="2"/>
        <v>25305045</v>
      </c>
      <c r="I15" s="110">
        <f t="shared" si="7"/>
        <v>15364325</v>
      </c>
      <c r="J15" s="112">
        <f>'07'!J31</f>
        <v>4106092</v>
      </c>
      <c r="K15" s="112">
        <f>'07'!K31</f>
        <v>257564</v>
      </c>
      <c r="L15" s="112">
        <f>'07'!L31</f>
        <v>0</v>
      </c>
      <c r="M15" s="112">
        <f>'07'!M31</f>
        <v>8890545</v>
      </c>
      <c r="N15" s="112">
        <f>'07'!N31</f>
        <v>2110124</v>
      </c>
      <c r="O15" s="112">
        <f>'07'!O31</f>
        <v>0</v>
      </c>
      <c r="P15" s="112">
        <f>'07'!P31</f>
        <v>0</v>
      </c>
      <c r="Q15" s="112">
        <f>'07'!Q31</f>
        <v>0</v>
      </c>
      <c r="R15" s="112">
        <f>'07'!R31</f>
        <v>9940720</v>
      </c>
      <c r="S15" s="110">
        <f t="shared" si="3"/>
        <v>20941389</v>
      </c>
      <c r="T15" s="111">
        <f t="shared" si="4"/>
        <v>28.40122166121844</v>
      </c>
      <c r="U15" s="140">
        <v>16.5</v>
      </c>
      <c r="V15" s="140"/>
      <c r="W15" s="54"/>
      <c r="X15" s="54"/>
      <c r="Y15" s="54"/>
      <c r="Z15" s="54"/>
      <c r="AA15" s="54"/>
    </row>
    <row r="16" spans="1:27" s="1" customFormat="1" ht="15.75" customHeight="1">
      <c r="A16" s="30" t="s">
        <v>31</v>
      </c>
      <c r="B16" s="60" t="s">
        <v>156</v>
      </c>
      <c r="C16" s="110">
        <f>D16+E16</f>
        <v>207394455</v>
      </c>
      <c r="D16" s="112">
        <f>'07'!D35</f>
        <v>164398601</v>
      </c>
      <c r="E16" s="110">
        <f t="shared" si="6"/>
        <v>42995854</v>
      </c>
      <c r="F16" s="112">
        <f>'07'!F35</f>
        <v>9095019</v>
      </c>
      <c r="G16" s="112">
        <f>'07'!G35</f>
        <v>0</v>
      </c>
      <c r="H16" s="110">
        <f t="shared" si="2"/>
        <v>198299436</v>
      </c>
      <c r="I16" s="110">
        <f t="shared" si="7"/>
        <v>110477093</v>
      </c>
      <c r="J16" s="112">
        <f>'07'!J35</f>
        <v>23877751</v>
      </c>
      <c r="K16" s="112">
        <f>'07'!K35</f>
        <v>8064259</v>
      </c>
      <c r="L16" s="112">
        <f>'07'!L35</f>
        <v>0</v>
      </c>
      <c r="M16" s="112">
        <f>'07'!M35</f>
        <v>74531385</v>
      </c>
      <c r="N16" s="112">
        <f>'07'!N35</f>
        <v>4003698</v>
      </c>
      <c r="O16" s="112">
        <f>'07'!O35</f>
        <v>0</v>
      </c>
      <c r="P16" s="112">
        <f>'07'!P35</f>
        <v>0</v>
      </c>
      <c r="Q16" s="112">
        <f>'07'!Q35</f>
        <v>0</v>
      </c>
      <c r="R16" s="112">
        <f>'07'!R35</f>
        <v>87822343</v>
      </c>
      <c r="S16" s="110">
        <f t="shared" si="3"/>
        <v>166357426</v>
      </c>
      <c r="T16" s="111">
        <f t="shared" si="4"/>
        <v>28.91279009305576</v>
      </c>
      <c r="U16" s="140">
        <v>16.5</v>
      </c>
      <c r="V16" s="140"/>
      <c r="W16" s="54"/>
      <c r="X16" s="54"/>
      <c r="Y16" s="54"/>
      <c r="Z16" s="54"/>
      <c r="AA16" s="54"/>
    </row>
    <row r="17" spans="1:27" s="1" customFormat="1" ht="15.75" customHeight="1">
      <c r="A17" s="30" t="s">
        <v>38</v>
      </c>
      <c r="B17" s="60" t="s">
        <v>157</v>
      </c>
      <c r="C17" s="110">
        <f t="shared" si="1"/>
        <v>55787130</v>
      </c>
      <c r="D17" s="112">
        <f>'07'!D42</f>
        <v>39677718</v>
      </c>
      <c r="E17" s="110">
        <f t="shared" si="6"/>
        <v>16109412</v>
      </c>
      <c r="F17" s="112">
        <f>'07'!F42</f>
        <v>3599847</v>
      </c>
      <c r="G17" s="112">
        <f>'07'!G42</f>
        <v>0</v>
      </c>
      <c r="H17" s="110">
        <f t="shared" si="2"/>
        <v>52187283</v>
      </c>
      <c r="I17" s="110">
        <f t="shared" si="7"/>
        <v>30488786</v>
      </c>
      <c r="J17" s="112">
        <f>'07'!J42</f>
        <v>7216964</v>
      </c>
      <c r="K17" s="112">
        <f>'07'!K42</f>
        <v>211809</v>
      </c>
      <c r="L17" s="112">
        <f>'07'!L42</f>
        <v>0</v>
      </c>
      <c r="M17" s="112">
        <f>'07'!M42</f>
        <v>22947125</v>
      </c>
      <c r="N17" s="112">
        <f>'07'!N42</f>
        <v>112888</v>
      </c>
      <c r="O17" s="112">
        <f>'07'!O42</f>
        <v>0</v>
      </c>
      <c r="P17" s="112">
        <f>'07'!P42</f>
        <v>0</v>
      </c>
      <c r="Q17" s="112">
        <f>'07'!Q42</f>
        <v>0</v>
      </c>
      <c r="R17" s="112">
        <f>'07'!R42</f>
        <v>21698497</v>
      </c>
      <c r="S17" s="110">
        <f t="shared" si="3"/>
        <v>44758510</v>
      </c>
      <c r="T17" s="111">
        <f t="shared" si="4"/>
        <v>24.36559133577834</v>
      </c>
      <c r="U17" s="140">
        <v>16.5</v>
      </c>
      <c r="V17" s="140"/>
      <c r="W17" s="54"/>
      <c r="X17" s="54"/>
      <c r="Y17" s="54"/>
      <c r="Z17" s="54"/>
      <c r="AA17" s="54"/>
    </row>
    <row r="18" spans="1:27" s="1" customFormat="1" ht="15.75" customHeight="1">
      <c r="A18" s="30" t="s">
        <v>39</v>
      </c>
      <c r="B18" s="60" t="s">
        <v>158</v>
      </c>
      <c r="C18" s="110">
        <f t="shared" si="1"/>
        <v>108024716</v>
      </c>
      <c r="D18" s="112">
        <f>'07'!D45</f>
        <v>67585288</v>
      </c>
      <c r="E18" s="110">
        <f t="shared" si="6"/>
        <v>40439428</v>
      </c>
      <c r="F18" s="112">
        <f>'07'!F45</f>
        <v>779564</v>
      </c>
      <c r="G18" s="112">
        <f>'07'!G45</f>
        <v>0</v>
      </c>
      <c r="H18" s="110">
        <f t="shared" si="2"/>
        <v>107245152</v>
      </c>
      <c r="I18" s="110">
        <f>SUM(J18:Q18)</f>
        <v>75683616</v>
      </c>
      <c r="J18" s="112">
        <f>'07'!J45</f>
        <v>17639627</v>
      </c>
      <c r="K18" s="112">
        <f>'07'!K45</f>
        <v>6641940</v>
      </c>
      <c r="L18" s="112">
        <f>'07'!L45</f>
        <v>0</v>
      </c>
      <c r="M18" s="112">
        <f>'07'!M45</f>
        <v>50195956</v>
      </c>
      <c r="N18" s="112">
        <f>'07'!N45</f>
        <v>1206093</v>
      </c>
      <c r="O18" s="112">
        <f>'07'!O45</f>
        <v>0</v>
      </c>
      <c r="P18" s="112">
        <f>'07'!P45</f>
        <v>0</v>
      </c>
      <c r="Q18" s="112">
        <f>'07'!Q45</f>
        <v>0</v>
      </c>
      <c r="R18" s="112">
        <f>'07'!R45</f>
        <v>31561536</v>
      </c>
      <c r="S18" s="110">
        <f t="shared" si="3"/>
        <v>82963585</v>
      </c>
      <c r="T18" s="111">
        <f t="shared" si="4"/>
        <v>32.082990062208445</v>
      </c>
      <c r="U18" s="140">
        <v>16.5</v>
      </c>
      <c r="V18" s="140"/>
      <c r="W18" s="54"/>
      <c r="X18" s="54"/>
      <c r="Y18" s="54"/>
      <c r="Z18" s="54"/>
      <c r="AA18" s="54"/>
    </row>
    <row r="19" spans="1:27" s="1" customFormat="1" ht="15.75" customHeight="1">
      <c r="A19" s="30" t="s">
        <v>40</v>
      </c>
      <c r="B19" s="60" t="s">
        <v>2</v>
      </c>
      <c r="C19" s="110">
        <f t="shared" si="1"/>
        <v>63189599</v>
      </c>
      <c r="D19" s="112">
        <f>'07'!D51</f>
        <v>38675204</v>
      </c>
      <c r="E19" s="110">
        <f t="shared" si="6"/>
        <v>24514395</v>
      </c>
      <c r="F19" s="112">
        <f>'07'!F51</f>
        <v>24561</v>
      </c>
      <c r="G19" s="112">
        <f>'07'!G51</f>
        <v>0</v>
      </c>
      <c r="H19" s="110">
        <f t="shared" si="2"/>
        <v>63165038</v>
      </c>
      <c r="I19" s="110">
        <f t="shared" si="7"/>
        <v>50485705</v>
      </c>
      <c r="J19" s="112">
        <f>'07'!J51</f>
        <v>15106421</v>
      </c>
      <c r="K19" s="112">
        <f>'07'!K51</f>
        <v>2952632</v>
      </c>
      <c r="L19" s="112">
        <f>'07'!L51</f>
        <v>6800</v>
      </c>
      <c r="M19" s="112">
        <f>'07'!M51</f>
        <v>32111735</v>
      </c>
      <c r="N19" s="112">
        <f>'07'!N51</f>
        <v>308117</v>
      </c>
      <c r="O19" s="112">
        <f>'07'!O51</f>
        <v>0</v>
      </c>
      <c r="P19" s="112">
        <f>'07'!P51</f>
        <v>0</v>
      </c>
      <c r="Q19" s="112">
        <f>'07'!Q51</f>
        <v>0</v>
      </c>
      <c r="R19" s="112">
        <f>'07'!R51</f>
        <v>12679333</v>
      </c>
      <c r="S19" s="110">
        <f t="shared" si="3"/>
        <v>45099185</v>
      </c>
      <c r="T19" s="111">
        <f aca="true" t="shared" si="8" ref="T19:T25">(J19+K19+L19)*100/I19</f>
        <v>35.78409571580708</v>
      </c>
      <c r="U19" s="140">
        <v>16.5</v>
      </c>
      <c r="V19" s="140"/>
      <c r="W19" s="54"/>
      <c r="X19" s="54"/>
      <c r="Y19" s="54"/>
      <c r="Z19" s="54"/>
      <c r="AA19" s="54"/>
    </row>
    <row r="20" spans="1:27" s="1" customFormat="1" ht="15.75" customHeight="1">
      <c r="A20" s="30" t="s">
        <v>41</v>
      </c>
      <c r="B20" s="60" t="s">
        <v>159</v>
      </c>
      <c r="C20" s="110">
        <f t="shared" si="1"/>
        <v>36969077</v>
      </c>
      <c r="D20" s="112">
        <f>'07'!D56</f>
        <v>25333263</v>
      </c>
      <c r="E20" s="110">
        <f t="shared" si="6"/>
        <v>11635814</v>
      </c>
      <c r="F20" s="112">
        <f>'07'!F56</f>
        <v>1597828</v>
      </c>
      <c r="G20" s="112">
        <f>'07'!G56</f>
        <v>0</v>
      </c>
      <c r="H20" s="110">
        <f t="shared" si="2"/>
        <v>35371249</v>
      </c>
      <c r="I20" s="110">
        <f t="shared" si="7"/>
        <v>19768215</v>
      </c>
      <c r="J20" s="112">
        <f>'07'!J56</f>
        <v>6158564</v>
      </c>
      <c r="K20" s="112">
        <f>'07'!K56</f>
        <v>585703</v>
      </c>
      <c r="L20" s="112">
        <f>'07'!L56</f>
        <v>2936</v>
      </c>
      <c r="M20" s="112">
        <f>'07'!M56</f>
        <v>13016633</v>
      </c>
      <c r="N20" s="112">
        <f>'07'!N56</f>
        <v>0</v>
      </c>
      <c r="O20" s="112">
        <f>'07'!O56</f>
        <v>0</v>
      </c>
      <c r="P20" s="112">
        <f>'07'!P56</f>
        <v>0</v>
      </c>
      <c r="Q20" s="112">
        <f>'07'!Q56</f>
        <v>4379</v>
      </c>
      <c r="R20" s="112">
        <f>'07'!R56</f>
        <v>15603034</v>
      </c>
      <c r="S20" s="110">
        <f t="shared" si="3"/>
        <v>28624046</v>
      </c>
      <c r="T20" s="111">
        <f t="shared" si="8"/>
        <v>34.131574348012705</v>
      </c>
      <c r="U20" s="140">
        <v>16.5</v>
      </c>
      <c r="V20" s="140"/>
      <c r="W20" s="54"/>
      <c r="X20" s="54"/>
      <c r="Y20" s="54"/>
      <c r="Z20" s="54"/>
      <c r="AA20" s="54"/>
    </row>
    <row r="21" spans="1:27" s="1" customFormat="1" ht="15.75" customHeight="1">
      <c r="A21" s="30" t="s">
        <v>42</v>
      </c>
      <c r="B21" s="60" t="s">
        <v>160</v>
      </c>
      <c r="C21" s="110">
        <f>D21+E21</f>
        <v>258458721</v>
      </c>
      <c r="D21" s="112">
        <f>'07'!D61</f>
        <v>175054862</v>
      </c>
      <c r="E21" s="110">
        <f t="shared" si="6"/>
        <v>83403859</v>
      </c>
      <c r="F21" s="112">
        <f>'07'!F61</f>
        <v>4492336</v>
      </c>
      <c r="G21" s="112">
        <f>'07'!G61</f>
        <v>0</v>
      </c>
      <c r="H21" s="110">
        <f t="shared" si="2"/>
        <v>253966385</v>
      </c>
      <c r="I21" s="110">
        <f t="shared" si="7"/>
        <v>167645848</v>
      </c>
      <c r="J21" s="112">
        <f>'07'!J61</f>
        <v>42117374</v>
      </c>
      <c r="K21" s="112">
        <f>'07'!K61</f>
        <v>9531850</v>
      </c>
      <c r="L21" s="112">
        <f>'07'!L61</f>
        <v>0</v>
      </c>
      <c r="M21" s="112">
        <f>'07'!M61</f>
        <v>110793789</v>
      </c>
      <c r="N21" s="112">
        <f>'07'!N61</f>
        <v>4892686</v>
      </c>
      <c r="O21" s="112">
        <f>'07'!O61</f>
        <v>15141</v>
      </c>
      <c r="P21" s="112">
        <f>'07'!P61</f>
        <v>0</v>
      </c>
      <c r="Q21" s="112">
        <f>'07'!Q61</f>
        <v>295008</v>
      </c>
      <c r="R21" s="112">
        <f>'07'!R61</f>
        <v>86320537</v>
      </c>
      <c r="S21" s="110">
        <f t="shared" si="3"/>
        <v>202317161</v>
      </c>
      <c r="T21" s="111">
        <f t="shared" si="8"/>
        <v>30.808531565899564</v>
      </c>
      <c r="U21" s="140">
        <v>16.5</v>
      </c>
      <c r="V21" s="140"/>
      <c r="W21" s="54"/>
      <c r="X21" s="54"/>
      <c r="Y21" s="54"/>
      <c r="Z21" s="54"/>
      <c r="AA21" s="54"/>
    </row>
    <row r="22" spans="1:27" s="1" customFormat="1" ht="15.75" customHeight="1">
      <c r="A22" s="30" t="s">
        <v>43</v>
      </c>
      <c r="B22" s="60" t="s">
        <v>161</v>
      </c>
      <c r="C22" s="110">
        <f t="shared" si="1"/>
        <v>38949290</v>
      </c>
      <c r="D22" s="112">
        <f>'07'!D68</f>
        <v>38145628</v>
      </c>
      <c r="E22" s="110">
        <f t="shared" si="6"/>
        <v>803662</v>
      </c>
      <c r="F22" s="112">
        <f>'07'!F68</f>
        <v>0</v>
      </c>
      <c r="G22" s="112">
        <f>'07'!G68</f>
        <v>0</v>
      </c>
      <c r="H22" s="110">
        <f t="shared" si="2"/>
        <v>38949290</v>
      </c>
      <c r="I22" s="110">
        <f t="shared" si="7"/>
        <v>38255269</v>
      </c>
      <c r="J22" s="112">
        <f>'07'!J68</f>
        <v>599841</v>
      </c>
      <c r="K22" s="112">
        <f>'07'!K68</f>
        <v>22000</v>
      </c>
      <c r="L22" s="112">
        <f>'07'!L68</f>
        <v>0</v>
      </c>
      <c r="M22" s="112">
        <f>'07'!M68</f>
        <v>608458</v>
      </c>
      <c r="N22" s="112">
        <f>'07'!N68</f>
        <v>37024970</v>
      </c>
      <c r="O22" s="112">
        <f>'07'!O68</f>
        <v>0</v>
      </c>
      <c r="P22" s="112">
        <f>'07'!P68</f>
        <v>0</v>
      </c>
      <c r="Q22" s="112">
        <f>'07'!Q68</f>
        <v>0</v>
      </c>
      <c r="R22" s="112">
        <f>'07'!R68</f>
        <v>694021</v>
      </c>
      <c r="S22" s="110">
        <f t="shared" si="3"/>
        <v>38327449</v>
      </c>
      <c r="T22" s="111">
        <f t="shared" si="8"/>
        <v>1.625504188717115</v>
      </c>
      <c r="U22" s="140">
        <v>16.5</v>
      </c>
      <c r="V22" s="140"/>
      <c r="W22" s="54"/>
      <c r="X22" s="54"/>
      <c r="Y22" s="54"/>
      <c r="Z22" s="54"/>
      <c r="AA22" s="54"/>
    </row>
    <row r="23" spans="1:27" s="1" customFormat="1" ht="15.75" customHeight="1">
      <c r="A23" s="30" t="s">
        <v>58</v>
      </c>
      <c r="B23" s="60" t="s">
        <v>165</v>
      </c>
      <c r="C23" s="110">
        <f t="shared" si="1"/>
        <v>143096431</v>
      </c>
      <c r="D23" s="112">
        <f>'07'!D71</f>
        <v>72771006</v>
      </c>
      <c r="E23" s="110">
        <f t="shared" si="6"/>
        <v>70325425</v>
      </c>
      <c r="F23" s="112">
        <f>'07'!F71</f>
        <v>3494209</v>
      </c>
      <c r="G23" s="112">
        <f>'07'!G71</f>
        <v>0</v>
      </c>
      <c r="H23" s="110">
        <f t="shared" si="2"/>
        <v>139602222</v>
      </c>
      <c r="I23" s="110">
        <f t="shared" si="7"/>
        <v>111443803</v>
      </c>
      <c r="J23" s="112">
        <f>'07'!J71</f>
        <v>26579764</v>
      </c>
      <c r="K23" s="112">
        <f>'07'!K71</f>
        <v>1497419</v>
      </c>
      <c r="L23" s="112">
        <f>'07'!L71</f>
        <v>0</v>
      </c>
      <c r="M23" s="112">
        <f>'07'!M71</f>
        <v>79223733</v>
      </c>
      <c r="N23" s="112">
        <f>'07'!N71</f>
        <v>4015553</v>
      </c>
      <c r="O23" s="112">
        <f>'07'!O71</f>
        <v>0</v>
      </c>
      <c r="P23" s="112">
        <f>'07'!P71</f>
        <v>125000</v>
      </c>
      <c r="Q23" s="112">
        <f>'07'!Q71</f>
        <v>2334</v>
      </c>
      <c r="R23" s="112">
        <f>'07'!R71</f>
        <v>28158419</v>
      </c>
      <c r="S23" s="110">
        <f t="shared" si="3"/>
        <v>111525039</v>
      </c>
      <c r="T23" s="111">
        <f t="shared" si="8"/>
        <v>25.19402806094117</v>
      </c>
      <c r="U23" s="140">
        <v>16.5</v>
      </c>
      <c r="V23" s="140"/>
      <c r="W23" s="54"/>
      <c r="X23" s="54"/>
      <c r="Y23" s="54"/>
      <c r="Z23" s="54"/>
      <c r="AA23" s="54"/>
    </row>
    <row r="24" spans="1:27" s="1" customFormat="1" ht="15.75" customHeight="1">
      <c r="A24" s="30" t="s">
        <v>59</v>
      </c>
      <c r="B24" s="60" t="s">
        <v>1</v>
      </c>
      <c r="C24" s="110">
        <f t="shared" si="1"/>
        <v>394008606</v>
      </c>
      <c r="D24" s="112">
        <f>'07'!D78</f>
        <v>138506501</v>
      </c>
      <c r="E24" s="110">
        <f t="shared" si="6"/>
        <v>255502105</v>
      </c>
      <c r="F24" s="112">
        <f>'07'!F78</f>
        <v>89612</v>
      </c>
      <c r="G24" s="112">
        <f>'07'!G78</f>
        <v>0</v>
      </c>
      <c r="H24" s="110">
        <f t="shared" si="2"/>
        <v>393918994</v>
      </c>
      <c r="I24" s="110">
        <f t="shared" si="7"/>
        <v>351940246</v>
      </c>
      <c r="J24" s="112">
        <f>'07'!J78</f>
        <v>210523306</v>
      </c>
      <c r="K24" s="112">
        <f>'07'!K78</f>
        <v>29874984</v>
      </c>
      <c r="L24" s="112">
        <f>'07'!L78</f>
        <v>0</v>
      </c>
      <c r="M24" s="112">
        <f>'07'!M78</f>
        <v>83686023</v>
      </c>
      <c r="N24" s="112">
        <f>'07'!N78</f>
        <v>11870706</v>
      </c>
      <c r="O24" s="112">
        <f>'07'!O78</f>
        <v>6910707</v>
      </c>
      <c r="P24" s="112">
        <f>'07'!P78</f>
        <v>0</v>
      </c>
      <c r="Q24" s="112">
        <f>'07'!Q78</f>
        <v>9074520</v>
      </c>
      <c r="R24" s="112">
        <f>'07'!R78</f>
        <v>41978748</v>
      </c>
      <c r="S24" s="110">
        <f t="shared" si="3"/>
        <v>153520704</v>
      </c>
      <c r="T24" s="111">
        <f t="shared" si="8"/>
        <v>68.30656417737458</v>
      </c>
      <c r="U24" s="140">
        <v>16.5</v>
      </c>
      <c r="V24" s="140"/>
      <c r="W24" s="54"/>
      <c r="X24" s="54"/>
      <c r="Y24" s="54"/>
      <c r="Z24" s="54"/>
      <c r="AA24" s="54"/>
    </row>
    <row r="25" spans="1:27" s="1" customFormat="1" ht="15.75" customHeight="1">
      <c r="A25" s="30" t="s">
        <v>60</v>
      </c>
      <c r="B25" s="60" t="s">
        <v>162</v>
      </c>
      <c r="C25" s="110">
        <f t="shared" si="1"/>
        <v>281686399</v>
      </c>
      <c r="D25" s="112">
        <f>'07'!D84</f>
        <v>180114519</v>
      </c>
      <c r="E25" s="110">
        <f t="shared" si="6"/>
        <v>101571880</v>
      </c>
      <c r="F25" s="112">
        <f>'07'!F84</f>
        <v>5084216</v>
      </c>
      <c r="G25" s="112">
        <f>'07'!G84</f>
        <v>0</v>
      </c>
      <c r="H25" s="110">
        <f t="shared" si="2"/>
        <v>276602183</v>
      </c>
      <c r="I25" s="110">
        <f t="shared" si="7"/>
        <v>181392452</v>
      </c>
      <c r="J25" s="112">
        <f>'07'!J84</f>
        <v>56681289</v>
      </c>
      <c r="K25" s="112">
        <f>'07'!K84</f>
        <v>3425963</v>
      </c>
      <c r="L25" s="112">
        <f>'07'!L84</f>
        <v>0</v>
      </c>
      <c r="M25" s="112">
        <f>'07'!M84</f>
        <v>117384663</v>
      </c>
      <c r="N25" s="112">
        <f>'07'!N84</f>
        <v>3900537</v>
      </c>
      <c r="O25" s="112">
        <f>'07'!O84</f>
        <v>0</v>
      </c>
      <c r="P25" s="112">
        <f>'07'!P84</f>
        <v>0</v>
      </c>
      <c r="Q25" s="112">
        <f>'07'!Q84</f>
        <v>0</v>
      </c>
      <c r="R25" s="112">
        <f>'07'!R84</f>
        <v>95209731</v>
      </c>
      <c r="S25" s="110">
        <f t="shared" si="3"/>
        <v>216494931</v>
      </c>
      <c r="T25" s="111">
        <f t="shared" si="8"/>
        <v>33.13657836214706</v>
      </c>
      <c r="U25" s="140">
        <v>16.5</v>
      </c>
      <c r="V25" s="140"/>
      <c r="W25" s="54"/>
      <c r="X25" s="54"/>
      <c r="Y25" s="54"/>
      <c r="Z25" s="54"/>
      <c r="AA25" s="54"/>
    </row>
    <row r="26" spans="1:27" s="1" customFormat="1" ht="15.75" customHeight="1">
      <c r="A26" s="30" t="s">
        <v>61</v>
      </c>
      <c r="B26" s="60" t="s">
        <v>0</v>
      </c>
      <c r="C26" s="110">
        <f t="shared" si="1"/>
        <v>103858734</v>
      </c>
      <c r="D26" s="112">
        <f>'07'!D93</f>
        <v>61669118</v>
      </c>
      <c r="E26" s="110">
        <f t="shared" si="6"/>
        <v>42189616</v>
      </c>
      <c r="F26" s="112">
        <f>'07'!F93</f>
        <v>1236509</v>
      </c>
      <c r="G26" s="112">
        <f>'07'!G93</f>
        <v>0</v>
      </c>
      <c r="H26" s="110">
        <f>I26+R26</f>
        <v>102622225</v>
      </c>
      <c r="I26" s="110">
        <f t="shared" si="7"/>
        <v>66546042</v>
      </c>
      <c r="J26" s="112">
        <f>'07'!J93</f>
        <v>25521533</v>
      </c>
      <c r="K26" s="112">
        <f>'07'!K93</f>
        <v>4407774</v>
      </c>
      <c r="L26" s="112">
        <f>'07'!L93</f>
        <v>16009</v>
      </c>
      <c r="M26" s="112">
        <f>'07'!M93</f>
        <v>36600726</v>
      </c>
      <c r="N26" s="112">
        <f>'07'!N93</f>
        <v>0</v>
      </c>
      <c r="O26" s="112">
        <f>'07'!O93</f>
        <v>0</v>
      </c>
      <c r="P26" s="112">
        <f>'07'!P93</f>
        <v>0</v>
      </c>
      <c r="Q26" s="112">
        <f>'07'!Q93</f>
        <v>0</v>
      </c>
      <c r="R26" s="112">
        <f>'07'!R93</f>
        <v>36076183</v>
      </c>
      <c r="S26" s="110">
        <f t="shared" si="3"/>
        <v>72676909</v>
      </c>
      <c r="T26" s="111">
        <f>(J26+K26+L26)*100/I26</f>
        <v>44.99939455452512</v>
      </c>
      <c r="U26" s="140">
        <v>16.5</v>
      </c>
      <c r="V26" s="140"/>
      <c r="W26" s="54"/>
      <c r="X26" s="54"/>
      <c r="Y26" s="54"/>
      <c r="Z26" s="54"/>
      <c r="AA26" s="54"/>
    </row>
    <row r="27" spans="1:27" s="1" customFormat="1" ht="15.75" customHeight="1">
      <c r="A27" s="30" t="s">
        <v>62</v>
      </c>
      <c r="B27" s="60" t="s">
        <v>163</v>
      </c>
      <c r="C27" s="110">
        <f t="shared" si="1"/>
        <v>29403998</v>
      </c>
      <c r="D27" s="112">
        <f>'07'!D99</f>
        <v>16661335</v>
      </c>
      <c r="E27" s="110">
        <f t="shared" si="6"/>
        <v>12742663</v>
      </c>
      <c r="F27" s="112">
        <f>'07'!F99</f>
        <v>258945</v>
      </c>
      <c r="G27" s="112">
        <f>'07'!G99</f>
        <v>0</v>
      </c>
      <c r="H27" s="110">
        <f t="shared" si="2"/>
        <v>29145053</v>
      </c>
      <c r="I27" s="110">
        <f t="shared" si="7"/>
        <v>20710602</v>
      </c>
      <c r="J27" s="112">
        <f>'07'!J99</f>
        <v>6505031</v>
      </c>
      <c r="K27" s="112">
        <f>'07'!K99</f>
        <v>344854</v>
      </c>
      <c r="L27" s="112">
        <f>'07'!L99</f>
        <v>1515</v>
      </c>
      <c r="M27" s="112">
        <f>'07'!M99</f>
        <v>13636888</v>
      </c>
      <c r="N27" s="112">
        <f>'07'!N99</f>
        <v>222314</v>
      </c>
      <c r="O27" s="112">
        <f>'07'!O99</f>
        <v>0</v>
      </c>
      <c r="P27" s="112">
        <f>'07'!P99</f>
        <v>0</v>
      </c>
      <c r="Q27" s="112">
        <f>'07'!Q99</f>
        <v>0</v>
      </c>
      <c r="R27" s="112">
        <f>'07'!R99</f>
        <v>8434451</v>
      </c>
      <c r="S27" s="110">
        <f t="shared" si="3"/>
        <v>22293653</v>
      </c>
      <c r="T27" s="111">
        <f>(J27+K27+L27)*100/I27</f>
        <v>33.08160718843421</v>
      </c>
      <c r="U27" s="140">
        <v>16.5</v>
      </c>
      <c r="V27" s="140"/>
      <c r="W27" s="54"/>
      <c r="X27" s="54"/>
      <c r="Y27" s="54"/>
      <c r="Z27" s="54"/>
      <c r="AA27" s="54"/>
    </row>
    <row r="28" spans="1:27" s="1" customFormat="1" ht="15.75" customHeight="1">
      <c r="A28" s="30" t="s">
        <v>66</v>
      </c>
      <c r="B28" s="60" t="s">
        <v>164</v>
      </c>
      <c r="C28" s="110">
        <f t="shared" si="1"/>
        <v>21952580</v>
      </c>
      <c r="D28" s="112">
        <f>'07'!D103</f>
        <v>14459431</v>
      </c>
      <c r="E28" s="110">
        <f t="shared" si="6"/>
        <v>7493149</v>
      </c>
      <c r="F28" s="112">
        <f>'07'!F103</f>
        <v>25998</v>
      </c>
      <c r="G28" s="112">
        <f>'07'!G103</f>
        <v>0</v>
      </c>
      <c r="H28" s="110">
        <f t="shared" si="2"/>
        <v>21926582</v>
      </c>
      <c r="I28" s="110">
        <f t="shared" si="7"/>
        <v>13323072</v>
      </c>
      <c r="J28" s="112">
        <f>'07'!J103</f>
        <v>4592532</v>
      </c>
      <c r="K28" s="112">
        <f>'07'!K103</f>
        <v>2219793</v>
      </c>
      <c r="L28" s="112">
        <f>'07'!L103</f>
        <v>0</v>
      </c>
      <c r="M28" s="112">
        <f>'07'!M103</f>
        <v>6461414</v>
      </c>
      <c r="N28" s="112">
        <f>'07'!N103</f>
        <v>47700</v>
      </c>
      <c r="O28" s="112">
        <f>'07'!O103</f>
        <v>0</v>
      </c>
      <c r="P28" s="112">
        <f>'07'!P103</f>
        <v>0</v>
      </c>
      <c r="Q28" s="112">
        <f>'07'!Q103</f>
        <v>1633</v>
      </c>
      <c r="R28" s="112">
        <f>'07'!R103</f>
        <v>8603510</v>
      </c>
      <c r="S28" s="110">
        <f t="shared" si="3"/>
        <v>15114257</v>
      </c>
      <c r="T28" s="111">
        <f>(J28+K28+L28)*100/I28</f>
        <v>51.13178852444842</v>
      </c>
      <c r="U28" s="140">
        <v>16.5</v>
      </c>
      <c r="V28" s="140"/>
      <c r="W28" s="54"/>
      <c r="X28" s="54"/>
      <c r="Y28" s="54"/>
      <c r="Z28" s="54"/>
      <c r="AA28" s="54"/>
    </row>
    <row r="29" spans="1:22" s="44" customFormat="1" ht="16.5">
      <c r="A29" s="224"/>
      <c r="B29" s="224"/>
      <c r="C29" s="224"/>
      <c r="D29" s="224"/>
      <c r="E29" s="224"/>
      <c r="F29" s="95"/>
      <c r="G29" s="95"/>
      <c r="H29" s="95"/>
      <c r="I29" s="95"/>
      <c r="J29" s="95"/>
      <c r="K29" s="212" t="str">
        <f>'Thong tin'!B8</f>
        <v>Kiên Giang, ngày 30 tháng 8 năm 2019</v>
      </c>
      <c r="L29" s="212"/>
      <c r="M29" s="212"/>
      <c r="N29" s="212"/>
      <c r="O29" s="212"/>
      <c r="P29" s="212"/>
      <c r="Q29" s="212"/>
      <c r="R29" s="212"/>
      <c r="S29" s="212"/>
      <c r="T29" s="212"/>
      <c r="U29" s="150"/>
      <c r="V29" s="151"/>
    </row>
    <row r="30" spans="1:22" s="46" customFormat="1" ht="19.5" customHeight="1">
      <c r="A30" s="96"/>
      <c r="B30" s="211" t="s">
        <v>7</v>
      </c>
      <c r="C30" s="211"/>
      <c r="D30" s="211"/>
      <c r="E30" s="211"/>
      <c r="F30" s="97"/>
      <c r="G30" s="97"/>
      <c r="H30" s="97"/>
      <c r="I30" s="97"/>
      <c r="J30" s="97"/>
      <c r="K30" s="245" t="str">
        <f>'Thong tin'!B7</f>
        <v>PHÓ CỤC TRƯỞNG</v>
      </c>
      <c r="L30" s="245"/>
      <c r="M30" s="245"/>
      <c r="N30" s="245"/>
      <c r="O30" s="245"/>
      <c r="P30" s="245"/>
      <c r="Q30" s="245"/>
      <c r="R30" s="245"/>
      <c r="S30" s="245"/>
      <c r="T30" s="245"/>
      <c r="U30" s="152"/>
      <c r="V30" s="153"/>
    </row>
    <row r="31" spans="1:20" ht="16.5">
      <c r="A31" s="101"/>
      <c r="B31" s="210"/>
      <c r="C31" s="210"/>
      <c r="D31" s="210"/>
      <c r="E31" s="102"/>
      <c r="F31" s="102"/>
      <c r="G31" s="102"/>
      <c r="H31" s="102"/>
      <c r="I31" s="102"/>
      <c r="J31" s="102"/>
      <c r="K31" s="245"/>
      <c r="L31" s="245"/>
      <c r="M31" s="245"/>
      <c r="N31" s="245"/>
      <c r="O31" s="245"/>
      <c r="P31" s="245"/>
      <c r="Q31" s="245"/>
      <c r="R31" s="245"/>
      <c r="S31" s="245"/>
      <c r="T31" s="245"/>
    </row>
    <row r="32" spans="1:20" ht="15.75">
      <c r="A32" s="101"/>
      <c r="B32" s="101"/>
      <c r="C32" s="101"/>
      <c r="D32" s="102"/>
      <c r="E32" s="102"/>
      <c r="F32" s="102"/>
      <c r="G32" s="102"/>
      <c r="H32" s="102"/>
      <c r="I32" s="102"/>
      <c r="J32" s="102"/>
      <c r="K32" s="102"/>
      <c r="L32" s="102"/>
      <c r="M32" s="102"/>
      <c r="N32" s="102"/>
      <c r="O32" s="102"/>
      <c r="P32" s="102"/>
      <c r="Q32" s="102"/>
      <c r="R32" s="102"/>
      <c r="S32" s="101"/>
      <c r="T32" s="101"/>
    </row>
    <row r="33" spans="1:20" ht="15.75">
      <c r="A33" s="101"/>
      <c r="B33" s="101"/>
      <c r="C33" s="101"/>
      <c r="D33" s="102"/>
      <c r="E33" s="102"/>
      <c r="F33" s="102"/>
      <c r="G33" s="102"/>
      <c r="H33" s="102"/>
      <c r="I33" s="102"/>
      <c r="J33" s="102"/>
      <c r="K33" s="102"/>
      <c r="L33" s="102"/>
      <c r="M33" s="102"/>
      <c r="N33" s="102"/>
      <c r="O33" s="102"/>
      <c r="P33" s="102"/>
      <c r="Q33" s="102"/>
      <c r="R33" s="102"/>
      <c r="S33" s="101"/>
      <c r="T33" s="101"/>
    </row>
    <row r="34" spans="1:20" ht="15.75">
      <c r="A34" s="101"/>
      <c r="B34" s="101"/>
      <c r="C34" s="101"/>
      <c r="D34" s="101"/>
      <c r="E34" s="101"/>
      <c r="F34" s="101"/>
      <c r="G34" s="101"/>
      <c r="H34" s="101"/>
      <c r="I34" s="101"/>
      <c r="J34" s="101"/>
      <c r="K34" s="101"/>
      <c r="L34" s="101"/>
      <c r="M34" s="101"/>
      <c r="N34" s="101"/>
      <c r="O34" s="101"/>
      <c r="P34" s="101"/>
      <c r="Q34" s="101"/>
      <c r="R34" s="101"/>
      <c r="S34" s="101"/>
      <c r="T34" s="101"/>
    </row>
    <row r="35" spans="1:20" ht="16.5">
      <c r="A35" s="101"/>
      <c r="B35" s="200" t="str">
        <f>'Thong tin'!B5</f>
        <v>Võ Thị Ngọc Diễm</v>
      </c>
      <c r="C35" s="200"/>
      <c r="D35" s="200"/>
      <c r="E35" s="200"/>
      <c r="F35" s="101"/>
      <c r="G35" s="101"/>
      <c r="H35" s="101"/>
      <c r="I35" s="101"/>
      <c r="J35" s="101"/>
      <c r="K35" s="200" t="str">
        <f>'Thong tin'!B6</f>
        <v>Nguyễn Văn Vũ</v>
      </c>
      <c r="L35" s="200"/>
      <c r="M35" s="200"/>
      <c r="N35" s="200"/>
      <c r="O35" s="200"/>
      <c r="P35" s="200"/>
      <c r="Q35" s="200"/>
      <c r="R35" s="200"/>
      <c r="S35" s="200"/>
      <c r="T35" s="200"/>
    </row>
  </sheetData>
  <sheetProtection/>
  <mergeCells count="39">
    <mergeCell ref="A6:B10"/>
    <mergeCell ref="O4:T4"/>
    <mergeCell ref="B35:E35"/>
    <mergeCell ref="S6:S10"/>
    <mergeCell ref="P9:P10"/>
    <mergeCell ref="F6:F10"/>
    <mergeCell ref="G6:G10"/>
    <mergeCell ref="H6:R6"/>
    <mergeCell ref="J9:J10"/>
    <mergeCell ref="K9:K10"/>
    <mergeCell ref="Q9:Q10"/>
    <mergeCell ref="K29:T29"/>
    <mergeCell ref="M9:M10"/>
    <mergeCell ref="O9:O10"/>
    <mergeCell ref="N9:N10"/>
    <mergeCell ref="R7:R10"/>
    <mergeCell ref="L9:L10"/>
    <mergeCell ref="Q5:T5"/>
    <mergeCell ref="B31:D31"/>
    <mergeCell ref="T6:T10"/>
    <mergeCell ref="H7:H10"/>
    <mergeCell ref="I7:Q7"/>
    <mergeCell ref="I8:I10"/>
    <mergeCell ref="J8:Q8"/>
    <mergeCell ref="B30:E30"/>
    <mergeCell ref="A11:B11"/>
    <mergeCell ref="A29:E29"/>
    <mergeCell ref="C6:E6"/>
    <mergeCell ref="C7:C10"/>
    <mergeCell ref="E1:N1"/>
    <mergeCell ref="E2:N2"/>
    <mergeCell ref="E3:N3"/>
    <mergeCell ref="E9:E10"/>
    <mergeCell ref="D9:D10"/>
    <mergeCell ref="D7:E8"/>
    <mergeCell ref="O2:T2"/>
    <mergeCell ref="K30:T30"/>
    <mergeCell ref="K31:T31"/>
    <mergeCell ref="K35:T35"/>
  </mergeCells>
  <printOptions/>
  <pageMargins left="0.7" right="0" top="0.2" bottom="0" header="0.2"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270" t="s">
        <v>18</v>
      </c>
      <c r="B1" s="270"/>
      <c r="C1" s="276" t="s">
        <v>53</v>
      </c>
      <c r="D1" s="276"/>
      <c r="E1" s="276"/>
      <c r="F1" s="271" t="s">
        <v>49</v>
      </c>
      <c r="G1" s="271"/>
      <c r="H1" s="271"/>
    </row>
    <row r="2" spans="1:8" ht="33.75" customHeight="1">
      <c r="A2" s="272" t="s">
        <v>56</v>
      </c>
      <c r="B2" s="272"/>
      <c r="C2" s="276"/>
      <c r="D2" s="276"/>
      <c r="E2" s="276"/>
      <c r="F2" s="273" t="s">
        <v>50</v>
      </c>
      <c r="G2" s="273"/>
      <c r="H2" s="273"/>
    </row>
    <row r="3" spans="1:8" ht="19.5" customHeight="1">
      <c r="A3" s="6" t="s">
        <v>44</v>
      </c>
      <c r="B3" s="6"/>
      <c r="C3" s="24"/>
      <c r="D3" s="24"/>
      <c r="E3" s="24"/>
      <c r="F3" s="273" t="s">
        <v>51</v>
      </c>
      <c r="G3" s="273"/>
      <c r="H3" s="273"/>
    </row>
    <row r="4" spans="1:8" s="7" customFormat="1" ht="19.5" customHeight="1">
      <c r="A4" s="6"/>
      <c r="B4" s="6"/>
      <c r="D4" s="8"/>
      <c r="F4" s="9" t="s">
        <v>52</v>
      </c>
      <c r="G4" s="9"/>
      <c r="H4" s="9"/>
    </row>
    <row r="5" spans="1:8" s="23" customFormat="1" ht="36" customHeight="1">
      <c r="A5" s="285" t="s">
        <v>37</v>
      </c>
      <c r="B5" s="286"/>
      <c r="C5" s="289" t="s">
        <v>47</v>
      </c>
      <c r="D5" s="290"/>
      <c r="E5" s="291" t="s">
        <v>46</v>
      </c>
      <c r="F5" s="291"/>
      <c r="G5" s="291"/>
      <c r="H5" s="275"/>
    </row>
    <row r="6" spans="1:8" s="23" customFormat="1" ht="20.25" customHeight="1">
      <c r="A6" s="287"/>
      <c r="B6" s="288"/>
      <c r="C6" s="277" t="s">
        <v>6</v>
      </c>
      <c r="D6" s="277" t="s">
        <v>54</v>
      </c>
      <c r="E6" s="274" t="s">
        <v>48</v>
      </c>
      <c r="F6" s="275"/>
      <c r="G6" s="274" t="s">
        <v>55</v>
      </c>
      <c r="H6" s="275"/>
    </row>
    <row r="7" spans="1:8" s="23" customFormat="1" ht="52.5" customHeight="1">
      <c r="A7" s="287"/>
      <c r="B7" s="288"/>
      <c r="C7" s="278"/>
      <c r="D7" s="278"/>
      <c r="E7" s="5" t="s">
        <v>6</v>
      </c>
      <c r="F7" s="5" t="s">
        <v>10</v>
      </c>
      <c r="G7" s="5" t="s">
        <v>6</v>
      </c>
      <c r="H7" s="5" t="s">
        <v>10</v>
      </c>
    </row>
    <row r="8" spans="1:8" ht="15" customHeight="1">
      <c r="A8" s="266" t="s">
        <v>8</v>
      </c>
      <c r="B8" s="267"/>
      <c r="C8" s="10">
        <v>1</v>
      </c>
      <c r="D8" s="10" t="s">
        <v>30</v>
      </c>
      <c r="E8" s="10" t="s">
        <v>31</v>
      </c>
      <c r="F8" s="10" t="s">
        <v>38</v>
      </c>
      <c r="G8" s="10" t="s">
        <v>39</v>
      </c>
      <c r="H8" s="10" t="s">
        <v>40</v>
      </c>
    </row>
    <row r="9" spans="1:8" ht="26.25" customHeight="1">
      <c r="A9" s="268" t="s">
        <v>23</v>
      </c>
      <c r="B9" s="269"/>
      <c r="C9" s="10"/>
      <c r="D9" s="10"/>
      <c r="E9" s="10"/>
      <c r="F9" s="10"/>
      <c r="G9" s="10"/>
      <c r="H9" s="10"/>
    </row>
    <row r="10" spans="1:8" ht="24.75" customHeight="1">
      <c r="A10" s="11" t="s">
        <v>4</v>
      </c>
      <c r="B10" s="12" t="s">
        <v>11</v>
      </c>
      <c r="C10" s="4"/>
      <c r="D10" s="13"/>
      <c r="E10" s="13"/>
      <c r="F10" s="13"/>
      <c r="G10" s="13"/>
      <c r="H10" s="13"/>
    </row>
    <row r="11" spans="1:8" ht="24.75" customHeight="1">
      <c r="A11" s="14" t="s">
        <v>5</v>
      </c>
      <c r="B11" s="15" t="s">
        <v>12</v>
      </c>
      <c r="C11" s="4"/>
      <c r="D11" s="13"/>
      <c r="E11" s="13"/>
      <c r="F11" s="13"/>
      <c r="G11" s="13"/>
      <c r="H11" s="13"/>
    </row>
    <row r="12" spans="1:8" ht="24.75" customHeight="1">
      <c r="A12" s="16" t="s">
        <v>29</v>
      </c>
      <c r="B12" s="4" t="s">
        <v>13</v>
      </c>
      <c r="C12" s="4"/>
      <c r="D12" s="13"/>
      <c r="E12" s="13"/>
      <c r="F12" s="13"/>
      <c r="G12" s="13"/>
      <c r="H12" s="13"/>
    </row>
    <row r="13" spans="1:8" ht="24.75" customHeight="1">
      <c r="A13" s="16" t="s">
        <v>30</v>
      </c>
      <c r="B13" s="4" t="s">
        <v>13</v>
      </c>
      <c r="C13" s="4"/>
      <c r="D13" s="13"/>
      <c r="E13" s="13"/>
      <c r="F13" s="13"/>
      <c r="G13" s="13"/>
      <c r="H13" s="13"/>
    </row>
    <row r="14" spans="1:8" ht="24.75" customHeight="1">
      <c r="A14" s="16" t="s">
        <v>31</v>
      </c>
      <c r="B14" s="4" t="s">
        <v>13</v>
      </c>
      <c r="C14" s="4"/>
      <c r="D14" s="13"/>
      <c r="E14" s="13"/>
      <c r="F14" s="13"/>
      <c r="G14" s="13"/>
      <c r="H14" s="13"/>
    </row>
    <row r="15" spans="1:8" ht="24.75" customHeight="1">
      <c r="A15" s="16" t="s">
        <v>15</v>
      </c>
      <c r="B15" s="25" t="s">
        <v>15</v>
      </c>
      <c r="C15" s="17"/>
      <c r="D15" s="18"/>
      <c r="E15" s="18"/>
      <c r="F15" s="18"/>
      <c r="G15" s="18"/>
      <c r="H15" s="18"/>
    </row>
    <row r="16" spans="2:8" ht="16.5" customHeight="1">
      <c r="B16" s="280" t="s">
        <v>36</v>
      </c>
      <c r="C16" s="280"/>
      <c r="D16" s="26"/>
      <c r="E16" s="282" t="s">
        <v>16</v>
      </c>
      <c r="F16" s="282"/>
      <c r="G16" s="282"/>
      <c r="H16" s="282"/>
    </row>
    <row r="17" spans="2:8" ht="15.75" customHeight="1">
      <c r="B17" s="280"/>
      <c r="C17" s="280"/>
      <c r="D17" s="26"/>
      <c r="E17" s="283" t="s">
        <v>25</v>
      </c>
      <c r="F17" s="283"/>
      <c r="G17" s="283"/>
      <c r="H17" s="283"/>
    </row>
    <row r="18" spans="2:8" s="27" customFormat="1" ht="15.75" customHeight="1">
      <c r="B18" s="280"/>
      <c r="C18" s="280"/>
      <c r="D18" s="28"/>
      <c r="E18" s="284" t="s">
        <v>35</v>
      </c>
      <c r="F18" s="284"/>
      <c r="G18" s="284"/>
      <c r="H18" s="284"/>
    </row>
    <row r="20" ht="15.75">
      <c r="B20" s="19"/>
    </row>
    <row r="22" ht="15.75" hidden="1">
      <c r="A22" s="20" t="s">
        <v>27</v>
      </c>
    </row>
    <row r="23" spans="1:3" ht="15.75" hidden="1">
      <c r="A23" s="21"/>
      <c r="B23" s="281" t="s">
        <v>32</v>
      </c>
      <c r="C23" s="281"/>
    </row>
    <row r="24" spans="1:8" ht="15.75" customHeight="1" hidden="1">
      <c r="A24" s="22" t="s">
        <v>17</v>
      </c>
      <c r="B24" s="279" t="s">
        <v>33</v>
      </c>
      <c r="C24" s="279"/>
      <c r="D24" s="22"/>
      <c r="E24" s="22"/>
      <c r="F24" s="22"/>
      <c r="G24" s="22"/>
      <c r="H24" s="22"/>
    </row>
    <row r="25" spans="1:8" ht="15" customHeight="1" hidden="1">
      <c r="A25" s="22"/>
      <c r="B25" s="279" t="s">
        <v>34</v>
      </c>
      <c r="C25" s="279"/>
      <c r="D25" s="279"/>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2019-09-03T07:05:25Z</cp:lastPrinted>
  <dcterms:created xsi:type="dcterms:W3CDTF">2004-03-07T02:36:29Z</dcterms:created>
  <dcterms:modified xsi:type="dcterms:W3CDTF">2019-09-03T07:16:14Z</dcterms:modified>
  <cp:category/>
  <cp:version/>
  <cp:contentType/>
  <cp:contentStatus/>
</cp:coreProperties>
</file>